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charts/style2.xml" ContentType="application/vnd.ms-office.chartstyle+xml"/>
  <Override PartName="/xl/charts/colors2.xml" ContentType="application/vnd.ms-office.chartcolorstyle+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charts/chart2.xml" ContentType="application/vnd.openxmlformats-officedocument.drawingml.chart+xml"/>
  <Override PartName="/xl/charts/style1.xml" ContentType="application/vnd.ms-office.chartstyl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olors1.xml" ContentType="application/vnd.ms-office.chartcolorstyle+xml"/>
  <Override PartName="/xl/charts/chart1.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xl/externalLinks/externalLink2.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aittem\Desktop\GEF\"/>
    </mc:Choice>
  </mc:AlternateContent>
  <bookViews>
    <workbookView xWindow="0" yWindow="0" windowWidth="20490" windowHeight="7155"/>
  </bookViews>
  <sheets>
    <sheet name="Power Plants" sheetId="1" r:id="rId1"/>
    <sheet name="KPLC Data" sheetId="2" r:id="rId2"/>
    <sheet name="KPLC Data 1" sheetId="5" r:id="rId3"/>
  </sheets>
  <externalReferences>
    <externalReference r:id="rId4"/>
    <externalReference r:id="rId5"/>
  </externalReferences>
  <definedNames>
    <definedName name="AGGREKKO_ELDORET_EF">'[1]power plants'!$U$16</definedName>
    <definedName name="AGGREKKO_EMBAKASI_NAIVASHA_EF">'[1]power plants'!$U$20</definedName>
    <definedName name="AGGREKKO_EMBAKASI1_EF">'[1]power plants'!$U$14</definedName>
    <definedName name="AGGREKKO_EMBAKASI2_EF">'[1]power plants'!$U$15</definedName>
    <definedName name="AGGREKKO_EMBAKASI3_EF">'[1]power plants'!$U$17</definedName>
    <definedName name="AGGREKKO_EMBAKASI4_EF">'[1]power plants'!$U$18</definedName>
    <definedName name="AGGREKKO_EMBAKASI5_EF">'[1]power plants'!$U$19</definedName>
    <definedName name="EF_AGGREKO1">#REF!</definedName>
    <definedName name="EF_AGGREKO2">#REF!</definedName>
    <definedName name="EF_FIAT">#REF!</definedName>
    <definedName name="EF_IBERAFRICA">#REF!</definedName>
    <definedName name="EF_KIPEVU">#REF!</definedName>
    <definedName name="EF_KIPEVU_GT1">#REF!</definedName>
    <definedName name="EF_KIPEVU_GT2">#REF!</definedName>
    <definedName name="EF_TSAVO">#REF!</definedName>
    <definedName name="IBERA_AFRICA1_EF">'[1]power plants'!$U$12</definedName>
    <definedName name="IBERA_AFRICA2_EF">'[1]power plants'!$U$13</definedName>
    <definedName name="Iberafrica_additional_EF">'[1]power plants'!#REF!</definedName>
    <definedName name="KIPEVU_DIESEL_EF">'[1]power plants'!$U$8</definedName>
    <definedName name="KIPEVU_GT1_EF">'[1]power plants'!$U$9</definedName>
    <definedName name="KIPEVU_GT2_EF">'[1]power plants'!$U$10</definedName>
    <definedName name="RABAI_EF">'[1]power plants'!$U$21</definedName>
    <definedName name="TSAVO_DIESEL_EF">'[1]power plants'!$U$11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8" i="1" l="1"/>
  <c r="U13" i="1" l="1"/>
  <c r="T13" i="1"/>
  <c r="S13" i="1"/>
  <c r="U18" i="1"/>
  <c r="G54" i="1" l="1"/>
  <c r="H54" i="1"/>
  <c r="I54" i="1"/>
  <c r="J54" i="1"/>
  <c r="M54" i="1"/>
  <c r="L54" i="1"/>
  <c r="K54" i="1"/>
  <c r="S45" i="1"/>
  <c r="T43" i="1"/>
  <c r="AA11" i="1" l="1"/>
  <c r="P20" i="1"/>
  <c r="P11" i="1"/>
  <c r="M56" i="1"/>
  <c r="M55" i="1"/>
  <c r="L55" i="1"/>
  <c r="L56" i="1"/>
  <c r="K56" i="1"/>
  <c r="K55" i="1"/>
  <c r="J56" i="1"/>
  <c r="G55" i="1"/>
  <c r="G56" i="1"/>
  <c r="B11" i="1"/>
  <c r="G42" i="1" l="1"/>
  <c r="AA82" i="1" l="1"/>
  <c r="AA61" i="1"/>
  <c r="AE54" i="1"/>
  <c r="AE75" i="1" s="1"/>
  <c r="AE96" i="1" s="1"/>
  <c r="AE53" i="1"/>
  <c r="AE74" i="1" s="1"/>
  <c r="AE95" i="1" s="1"/>
  <c r="AE52" i="1"/>
  <c r="AE73" i="1" s="1"/>
  <c r="AE94" i="1" s="1"/>
  <c r="AE51" i="1"/>
  <c r="AE72" i="1" s="1"/>
  <c r="AE93" i="1" s="1"/>
  <c r="AE50" i="1"/>
  <c r="AE71" i="1" s="1"/>
  <c r="AE92" i="1" s="1"/>
  <c r="AE49" i="1"/>
  <c r="AE70" i="1" s="1"/>
  <c r="AE91" i="1" s="1"/>
  <c r="AE48" i="1"/>
  <c r="AE69" i="1" s="1"/>
  <c r="AE90" i="1" s="1"/>
  <c r="AE47" i="1"/>
  <c r="AE68" i="1" s="1"/>
  <c r="AE89" i="1" s="1"/>
  <c r="AE46" i="1"/>
  <c r="AE45" i="1"/>
  <c r="AE66" i="1" s="1"/>
  <c r="AE87" i="1" s="1"/>
  <c r="AE44" i="1"/>
  <c r="AE65" i="1" s="1"/>
  <c r="AE86" i="1" s="1"/>
  <c r="AE43" i="1"/>
  <c r="AE64" i="1" s="1"/>
  <c r="AE85" i="1" s="1"/>
  <c r="AD54" i="1"/>
  <c r="AD75" i="1" s="1"/>
  <c r="AD96" i="1" s="1"/>
  <c r="AD53" i="1"/>
  <c r="AD74" i="1" s="1"/>
  <c r="AD95" i="1" s="1"/>
  <c r="AD52" i="1"/>
  <c r="AD73" i="1" s="1"/>
  <c r="AD94" i="1" s="1"/>
  <c r="AD51" i="1"/>
  <c r="AD72" i="1" s="1"/>
  <c r="AD93" i="1" s="1"/>
  <c r="AD50" i="1"/>
  <c r="AD71" i="1" s="1"/>
  <c r="AD92" i="1" s="1"/>
  <c r="AD49" i="1"/>
  <c r="AD70" i="1" s="1"/>
  <c r="AD91" i="1" s="1"/>
  <c r="AD48" i="1"/>
  <c r="AD69" i="1" s="1"/>
  <c r="AD90" i="1" s="1"/>
  <c r="AD47" i="1"/>
  <c r="AD68" i="1" s="1"/>
  <c r="AD89" i="1" s="1"/>
  <c r="AD46" i="1"/>
  <c r="AD67" i="1" s="1"/>
  <c r="AD88" i="1" s="1"/>
  <c r="AD45" i="1"/>
  <c r="AD66" i="1" s="1"/>
  <c r="AD87" i="1" s="1"/>
  <c r="AD44" i="1"/>
  <c r="AD65" i="1" s="1"/>
  <c r="AD86" i="1" s="1"/>
  <c r="AD43" i="1"/>
  <c r="AD64" i="1" s="1"/>
  <c r="AD85" i="1" s="1"/>
  <c r="AB43" i="1"/>
  <c r="AB44" i="1"/>
  <c r="AB45" i="1"/>
  <c r="AB46" i="1"/>
  <c r="AB47" i="1"/>
  <c r="AB48" i="1"/>
  <c r="AB49" i="1"/>
  <c r="AB50" i="1"/>
  <c r="AB51" i="1"/>
  <c r="AB52" i="1"/>
  <c r="AB53" i="1"/>
  <c r="AB54" i="1"/>
  <c r="AA44" i="1"/>
  <c r="AA45" i="1"/>
  <c r="AA46" i="1"/>
  <c r="AA47" i="1"/>
  <c r="AA48" i="1"/>
  <c r="AA49" i="1"/>
  <c r="AA50" i="1"/>
  <c r="AA51" i="1"/>
  <c r="AA52" i="1"/>
  <c r="AA53" i="1"/>
  <c r="AA54" i="1"/>
  <c r="AA43" i="1"/>
  <c r="AA40" i="1"/>
  <c r="S87" i="1"/>
  <c r="T87" i="1" s="1"/>
  <c r="AF87" i="1" s="1"/>
  <c r="S88" i="1"/>
  <c r="T88" i="1" s="1"/>
  <c r="AF88" i="1" s="1"/>
  <c r="Q85" i="1"/>
  <c r="AB85" i="1" s="1"/>
  <c r="Q86" i="1"/>
  <c r="AB86" i="1" s="1"/>
  <c r="Q87" i="1"/>
  <c r="AB87" i="1" s="1"/>
  <c r="Q88" i="1"/>
  <c r="AB88" i="1" s="1"/>
  <c r="Q89" i="1"/>
  <c r="AB89" i="1" s="1"/>
  <c r="Q90" i="1"/>
  <c r="AB90" i="1" s="1"/>
  <c r="Q91" i="1"/>
  <c r="AB91" i="1" s="1"/>
  <c r="Q92" i="1"/>
  <c r="AB92" i="1" s="1"/>
  <c r="Q93" i="1"/>
  <c r="AB93" i="1" s="1"/>
  <c r="Q94" i="1"/>
  <c r="AB94" i="1" s="1"/>
  <c r="Q95" i="1"/>
  <c r="AB95" i="1" s="1"/>
  <c r="Q96" i="1"/>
  <c r="AB96" i="1" s="1"/>
  <c r="P86" i="1"/>
  <c r="AA86" i="1" s="1"/>
  <c r="P87" i="1"/>
  <c r="AA87" i="1" s="1"/>
  <c r="P88" i="1"/>
  <c r="AA88" i="1" s="1"/>
  <c r="P89" i="1"/>
  <c r="AA89" i="1" s="1"/>
  <c r="P90" i="1"/>
  <c r="AA90" i="1" s="1"/>
  <c r="P91" i="1"/>
  <c r="AA91" i="1" s="1"/>
  <c r="P92" i="1"/>
  <c r="AA92" i="1" s="1"/>
  <c r="P93" i="1"/>
  <c r="AA93" i="1" s="1"/>
  <c r="P94" i="1"/>
  <c r="AA94" i="1" s="1"/>
  <c r="P95" i="1"/>
  <c r="AA95" i="1" s="1"/>
  <c r="P96" i="1"/>
  <c r="AA96" i="1" s="1"/>
  <c r="P85" i="1"/>
  <c r="AA85" i="1" s="1"/>
  <c r="S66" i="1"/>
  <c r="T66" i="1" s="1"/>
  <c r="AF66" i="1" s="1"/>
  <c r="Q64" i="1"/>
  <c r="AB64" i="1" s="1"/>
  <c r="Q65" i="1"/>
  <c r="AB65" i="1" s="1"/>
  <c r="Q66" i="1"/>
  <c r="AB66" i="1" s="1"/>
  <c r="Q67" i="1"/>
  <c r="AB67" i="1" s="1"/>
  <c r="Q68" i="1"/>
  <c r="AB68" i="1" s="1"/>
  <c r="Q69" i="1"/>
  <c r="AB69" i="1" s="1"/>
  <c r="Q70" i="1"/>
  <c r="AB70" i="1" s="1"/>
  <c r="Q71" i="1"/>
  <c r="AB71" i="1" s="1"/>
  <c r="Q72" i="1"/>
  <c r="AB72" i="1" s="1"/>
  <c r="Q73" i="1"/>
  <c r="AB73" i="1" s="1"/>
  <c r="Q74" i="1"/>
  <c r="AB74" i="1" s="1"/>
  <c r="Q75" i="1"/>
  <c r="AB75" i="1" s="1"/>
  <c r="P75" i="1"/>
  <c r="AA75" i="1" s="1"/>
  <c r="P65" i="1"/>
  <c r="AA65" i="1" s="1"/>
  <c r="P66" i="1"/>
  <c r="AA66" i="1" s="1"/>
  <c r="P67" i="1"/>
  <c r="AA67" i="1" s="1"/>
  <c r="P68" i="1"/>
  <c r="AA68" i="1" s="1"/>
  <c r="P69" i="1"/>
  <c r="AA69" i="1" s="1"/>
  <c r="P70" i="1"/>
  <c r="AA70" i="1" s="1"/>
  <c r="P71" i="1"/>
  <c r="AA71" i="1" s="1"/>
  <c r="P72" i="1"/>
  <c r="AA72" i="1" s="1"/>
  <c r="P73" i="1"/>
  <c r="AA73" i="1" s="1"/>
  <c r="P74" i="1"/>
  <c r="AA74" i="1" s="1"/>
  <c r="P64" i="1"/>
  <c r="AA64" i="1" s="1"/>
  <c r="T45" i="1"/>
  <c r="AF45" i="1" s="1"/>
  <c r="R52" i="1"/>
  <c r="R73" i="1" s="1"/>
  <c r="R53" i="1"/>
  <c r="R95" i="1" s="1"/>
  <c r="R54" i="1"/>
  <c r="R75" i="1" s="1"/>
  <c r="R51" i="1"/>
  <c r="R44" i="1"/>
  <c r="R65" i="1" s="1"/>
  <c r="R45" i="1"/>
  <c r="R87" i="1" s="1"/>
  <c r="R46" i="1"/>
  <c r="R67" i="1" s="1"/>
  <c r="R47" i="1"/>
  <c r="R48" i="1"/>
  <c r="R69" i="1" s="1"/>
  <c r="R49" i="1"/>
  <c r="R91" i="1" s="1"/>
  <c r="R50" i="1"/>
  <c r="R71" i="1" s="1"/>
  <c r="R43" i="1"/>
  <c r="U87" i="1" l="1"/>
  <c r="AC87" i="1" s="1"/>
  <c r="AG87" i="1"/>
  <c r="AE67" i="1"/>
  <c r="R96" i="1"/>
  <c r="R94" i="1"/>
  <c r="R92" i="1"/>
  <c r="R90" i="1"/>
  <c r="R88" i="1"/>
  <c r="U88" i="1" s="1"/>
  <c r="AC88" i="1" s="1"/>
  <c r="R86" i="1"/>
  <c r="U45" i="1"/>
  <c r="AC45" i="1" s="1"/>
  <c r="AG45" i="1" s="1"/>
  <c r="R74" i="1"/>
  <c r="R72" i="1"/>
  <c r="R70" i="1"/>
  <c r="R68" i="1"/>
  <c r="R66" i="1"/>
  <c r="U66" i="1" s="1"/>
  <c r="AC66" i="1" s="1"/>
  <c r="R64" i="1"/>
  <c r="R93" i="1"/>
  <c r="R89" i="1"/>
  <c r="R85" i="1"/>
  <c r="AE88" i="1" l="1"/>
  <c r="AG88" i="1" s="1"/>
  <c r="L64" i="1" l="1"/>
  <c r="M64" i="1"/>
  <c r="K64" i="1"/>
  <c r="G64" i="1"/>
  <c r="L21" i="1"/>
  <c r="M21" i="1"/>
  <c r="K21" i="1"/>
  <c r="L20" i="1"/>
  <c r="M20" i="1"/>
  <c r="K20" i="1"/>
  <c r="L19" i="1"/>
  <c r="M19" i="1"/>
  <c r="K19" i="1"/>
  <c r="J20" i="1"/>
  <c r="I20" i="1"/>
  <c r="G21" i="1"/>
  <c r="G20" i="1"/>
  <c r="G19" i="1"/>
  <c r="L58" i="1"/>
  <c r="M58" i="1"/>
  <c r="K58" i="1"/>
  <c r="L57" i="1"/>
  <c r="M57" i="1"/>
  <c r="K57" i="1"/>
  <c r="G58" i="1"/>
  <c r="G57" i="1"/>
  <c r="L39" i="1"/>
  <c r="M39" i="1"/>
  <c r="K39" i="1"/>
  <c r="L38" i="1"/>
  <c r="M38" i="1"/>
  <c r="K38" i="1"/>
  <c r="G39" i="1"/>
  <c r="G38" i="1"/>
  <c r="L36" i="1"/>
  <c r="M36" i="1"/>
  <c r="K36" i="1"/>
  <c r="L35" i="1"/>
  <c r="M35" i="1"/>
  <c r="K35" i="1"/>
  <c r="L34" i="1"/>
  <c r="M34" i="1"/>
  <c r="K34" i="1"/>
  <c r="J34" i="1"/>
  <c r="H34" i="1"/>
  <c r="G36" i="1"/>
  <c r="G35" i="1"/>
  <c r="G34" i="1"/>
  <c r="J23" i="1"/>
  <c r="I23" i="1"/>
  <c r="H23" i="1"/>
  <c r="L27" i="1"/>
  <c r="M27" i="1"/>
  <c r="K27" i="1"/>
  <c r="G27" i="1"/>
  <c r="L26" i="1"/>
  <c r="M26" i="1"/>
  <c r="K26" i="1"/>
  <c r="G26" i="1"/>
  <c r="L25" i="1"/>
  <c r="M25" i="1"/>
  <c r="K25" i="1"/>
  <c r="G25" i="1"/>
  <c r="L24" i="1"/>
  <c r="M24" i="1"/>
  <c r="K24" i="1"/>
  <c r="G24" i="1"/>
  <c r="L23" i="1"/>
  <c r="M23" i="1"/>
  <c r="K23" i="1"/>
  <c r="G23" i="1"/>
  <c r="S47" i="1" l="1"/>
  <c r="T47" i="1" s="1"/>
  <c r="S90" i="1"/>
  <c r="T90" i="1" s="1"/>
  <c r="U90" i="1" s="1"/>
  <c r="S89" i="1"/>
  <c r="T89" i="1" s="1"/>
  <c r="S69" i="1"/>
  <c r="T69" i="1" s="1"/>
  <c r="S54" i="1"/>
  <c r="T54" i="1" s="1"/>
  <c r="S68" i="1"/>
  <c r="T68" i="1" s="1"/>
  <c r="S96" i="1"/>
  <c r="T96" i="1" s="1"/>
  <c r="S48" i="1"/>
  <c r="T48" i="1" s="1"/>
  <c r="S75" i="1"/>
  <c r="T75" i="1" s="1"/>
  <c r="C89" i="2"/>
  <c r="E89" i="2"/>
  <c r="F89" i="2"/>
  <c r="G89" i="2"/>
  <c r="H89" i="2"/>
  <c r="B89" i="2"/>
  <c r="G45" i="1"/>
  <c r="G37" i="1"/>
  <c r="G32" i="1"/>
  <c r="G17" i="1"/>
  <c r="G16" i="1"/>
  <c r="G15" i="1"/>
  <c r="U75" i="1" l="1"/>
  <c r="AC75" i="1" s="1"/>
  <c r="AF75" i="1"/>
  <c r="U48" i="1"/>
  <c r="AC48" i="1" s="1"/>
  <c r="AF48" i="1"/>
  <c r="U96" i="1"/>
  <c r="AC96" i="1" s="1"/>
  <c r="AF96" i="1"/>
  <c r="U68" i="1"/>
  <c r="AC68" i="1" s="1"/>
  <c r="AF68" i="1"/>
  <c r="U54" i="1"/>
  <c r="AC54" i="1" s="1"/>
  <c r="AF54" i="1"/>
  <c r="U69" i="1"/>
  <c r="AC69" i="1" s="1"/>
  <c r="AF69" i="1"/>
  <c r="U89" i="1"/>
  <c r="AC89" i="1" s="1"/>
  <c r="AF89" i="1"/>
  <c r="AC90" i="1"/>
  <c r="AF90" i="1"/>
  <c r="U47" i="1"/>
  <c r="AC47" i="1" s="1"/>
  <c r="AF47" i="1"/>
  <c r="C70" i="1"/>
  <c r="C73" i="1"/>
  <c r="H33" i="1"/>
  <c r="I33" i="1"/>
  <c r="J33" i="1"/>
  <c r="K33" i="1"/>
  <c r="L33" i="1"/>
  <c r="M33" i="1"/>
  <c r="G33" i="1"/>
  <c r="C74" i="1" s="1"/>
  <c r="B33" i="1"/>
  <c r="H64" i="1"/>
  <c r="I64" i="1"/>
  <c r="J64" i="1"/>
  <c r="H63" i="1"/>
  <c r="I63" i="1"/>
  <c r="J63" i="1"/>
  <c r="K63" i="1"/>
  <c r="L63" i="1"/>
  <c r="M63" i="1"/>
  <c r="G63" i="1"/>
  <c r="H62" i="1"/>
  <c r="I62" i="1"/>
  <c r="J62" i="1"/>
  <c r="K62" i="1"/>
  <c r="L62" i="1"/>
  <c r="M62" i="1"/>
  <c r="G62" i="1"/>
  <c r="H61" i="1"/>
  <c r="I61" i="1"/>
  <c r="J61" i="1"/>
  <c r="K61" i="1"/>
  <c r="L61" i="1"/>
  <c r="M61" i="1"/>
  <c r="G61" i="1"/>
  <c r="H60" i="1"/>
  <c r="I60" i="1"/>
  <c r="J60" i="1"/>
  <c r="K60" i="1"/>
  <c r="L60" i="1"/>
  <c r="M60" i="1"/>
  <c r="G60" i="1"/>
  <c r="H59" i="1"/>
  <c r="I59" i="1"/>
  <c r="J59" i="1"/>
  <c r="K59" i="1"/>
  <c r="L59" i="1"/>
  <c r="M59" i="1"/>
  <c r="G59" i="1"/>
  <c r="H57" i="1"/>
  <c r="I57" i="1"/>
  <c r="J57" i="1"/>
  <c r="H55" i="1"/>
  <c r="I55" i="1"/>
  <c r="AG47" i="1" l="1"/>
  <c r="AG90" i="1"/>
  <c r="AG89" i="1"/>
  <c r="AG69" i="1"/>
  <c r="AG54" i="1"/>
  <c r="AG68" i="1"/>
  <c r="AG48" i="1"/>
  <c r="J74" i="1"/>
  <c r="S46" i="1"/>
  <c r="T46" i="1" s="1"/>
  <c r="S91" i="1"/>
  <c r="T91" i="1" s="1"/>
  <c r="S71" i="1"/>
  <c r="T71" i="1" s="1"/>
  <c r="S51" i="1"/>
  <c r="T51" i="1" s="1"/>
  <c r="S95" i="1"/>
  <c r="T95" i="1" s="1"/>
  <c r="I74" i="1"/>
  <c r="D74" i="1"/>
  <c r="S67" i="1"/>
  <c r="T67" i="1" s="1"/>
  <c r="S92" i="1"/>
  <c r="T92" i="1" s="1"/>
  <c r="S72" i="1"/>
  <c r="T72" i="1" s="1"/>
  <c r="S52" i="1"/>
  <c r="T52" i="1" s="1"/>
  <c r="S70" i="1"/>
  <c r="T70" i="1" s="1"/>
  <c r="S50" i="1"/>
  <c r="T50" i="1" s="1"/>
  <c r="S94" i="1"/>
  <c r="T94" i="1" s="1"/>
  <c r="S74" i="1"/>
  <c r="T74" i="1" s="1"/>
  <c r="H74" i="1"/>
  <c r="S49" i="1"/>
  <c r="T49" i="1" s="1"/>
  <c r="S93" i="1"/>
  <c r="T93" i="1" s="1"/>
  <c r="S73" i="1"/>
  <c r="T73" i="1" s="1"/>
  <c r="S53" i="1"/>
  <c r="T53" i="1" s="1"/>
  <c r="G74" i="1"/>
  <c r="H53" i="1"/>
  <c r="I53" i="1"/>
  <c r="J53" i="1"/>
  <c r="K53" i="1"/>
  <c r="L53" i="1"/>
  <c r="M53" i="1"/>
  <c r="G53" i="1"/>
  <c r="C75" i="1" s="1"/>
  <c r="H52" i="1"/>
  <c r="I52" i="1"/>
  <c r="J52" i="1"/>
  <c r="K52" i="1"/>
  <c r="L52" i="1"/>
  <c r="M52" i="1"/>
  <c r="G52" i="1"/>
  <c r="H51" i="1"/>
  <c r="I51" i="1"/>
  <c r="J51" i="1"/>
  <c r="K51" i="1"/>
  <c r="L51" i="1"/>
  <c r="M51" i="1"/>
  <c r="G51" i="1"/>
  <c r="H50" i="1"/>
  <c r="I50" i="1"/>
  <c r="J50" i="1"/>
  <c r="K50" i="1"/>
  <c r="L50" i="1"/>
  <c r="M50" i="1"/>
  <c r="G50" i="1"/>
  <c r="H49" i="1"/>
  <c r="I49" i="1"/>
  <c r="J49" i="1"/>
  <c r="K49" i="1"/>
  <c r="L49" i="1"/>
  <c r="M49" i="1"/>
  <c r="G49" i="1"/>
  <c r="H48" i="1"/>
  <c r="I48" i="1"/>
  <c r="J48" i="1"/>
  <c r="K48" i="1"/>
  <c r="L48" i="1"/>
  <c r="M48" i="1"/>
  <c r="G48" i="1"/>
  <c r="H47" i="1"/>
  <c r="I47" i="1"/>
  <c r="J47" i="1"/>
  <c r="K47" i="1"/>
  <c r="L47" i="1"/>
  <c r="M47" i="1"/>
  <c r="G47" i="1"/>
  <c r="H46" i="1"/>
  <c r="I46" i="1"/>
  <c r="J46" i="1"/>
  <c r="K46" i="1"/>
  <c r="L46" i="1"/>
  <c r="M46" i="1"/>
  <c r="G46" i="1"/>
  <c r="I45" i="1"/>
  <c r="J45" i="1"/>
  <c r="K45" i="1"/>
  <c r="L45" i="1"/>
  <c r="M45" i="1"/>
  <c r="H45" i="1"/>
  <c r="I44" i="1"/>
  <c r="J44" i="1"/>
  <c r="K44" i="1"/>
  <c r="L44" i="1"/>
  <c r="M44" i="1"/>
  <c r="H44" i="1"/>
  <c r="G44" i="1"/>
  <c r="M43" i="1"/>
  <c r="H43" i="1"/>
  <c r="I43" i="1"/>
  <c r="J43" i="1"/>
  <c r="K43" i="1"/>
  <c r="L43" i="1"/>
  <c r="G43" i="1"/>
  <c r="H42" i="1"/>
  <c r="I42" i="1"/>
  <c r="J42" i="1"/>
  <c r="K42" i="1"/>
  <c r="L42" i="1"/>
  <c r="M42" i="1"/>
  <c r="H40" i="1"/>
  <c r="I40" i="1"/>
  <c r="J40" i="1"/>
  <c r="K40" i="1"/>
  <c r="L40" i="1"/>
  <c r="M40" i="1"/>
  <c r="G40" i="1"/>
  <c r="B40" i="1"/>
  <c r="H38" i="1"/>
  <c r="I38" i="1"/>
  <c r="J38" i="1"/>
  <c r="H41" i="1"/>
  <c r="I41" i="1"/>
  <c r="J41" i="1"/>
  <c r="K41" i="1"/>
  <c r="L41" i="1"/>
  <c r="M41" i="1"/>
  <c r="G41" i="1"/>
  <c r="B41" i="1"/>
  <c r="I37" i="1"/>
  <c r="J37" i="1"/>
  <c r="K37" i="1"/>
  <c r="L37" i="1"/>
  <c r="M37" i="1"/>
  <c r="H37" i="1"/>
  <c r="M32" i="1"/>
  <c r="I32" i="1"/>
  <c r="J32" i="1"/>
  <c r="K32" i="1"/>
  <c r="L32" i="1"/>
  <c r="H32" i="1"/>
  <c r="H31" i="1"/>
  <c r="I31" i="1"/>
  <c r="J31" i="1"/>
  <c r="K31" i="1"/>
  <c r="L31" i="1"/>
  <c r="M31" i="1"/>
  <c r="G31" i="1"/>
  <c r="H30" i="1"/>
  <c r="I30" i="1"/>
  <c r="J30" i="1"/>
  <c r="K30" i="1"/>
  <c r="L30" i="1"/>
  <c r="M30" i="1"/>
  <c r="G30" i="1"/>
  <c r="L29" i="1"/>
  <c r="M29" i="1"/>
  <c r="H29" i="1"/>
  <c r="I29" i="1"/>
  <c r="J29" i="1"/>
  <c r="K29" i="1"/>
  <c r="G29" i="1"/>
  <c r="H28" i="1"/>
  <c r="I28" i="1"/>
  <c r="J28" i="1"/>
  <c r="K28" i="1"/>
  <c r="L28" i="1"/>
  <c r="M28" i="1"/>
  <c r="G28" i="1"/>
  <c r="H22" i="1"/>
  <c r="I22" i="1"/>
  <c r="J22" i="1"/>
  <c r="K22" i="1"/>
  <c r="L22" i="1"/>
  <c r="M22" i="1"/>
  <c r="G22" i="1"/>
  <c r="H19" i="1"/>
  <c r="H18" i="1"/>
  <c r="I18" i="1"/>
  <c r="J18" i="1"/>
  <c r="K18" i="1"/>
  <c r="L18" i="1"/>
  <c r="M18" i="1"/>
  <c r="G18" i="1"/>
  <c r="I17" i="1"/>
  <c r="J17" i="1"/>
  <c r="K17" i="1"/>
  <c r="L17" i="1"/>
  <c r="M17" i="1"/>
  <c r="H17" i="1"/>
  <c r="I16" i="1"/>
  <c r="J16" i="1"/>
  <c r="K16" i="1"/>
  <c r="L16" i="1"/>
  <c r="M16" i="1"/>
  <c r="H16" i="1"/>
  <c r="I15" i="1"/>
  <c r="J15" i="1"/>
  <c r="K15" i="1"/>
  <c r="L15" i="1"/>
  <c r="M15" i="1"/>
  <c r="H15" i="1"/>
  <c r="H86" i="2"/>
  <c r="G86" i="2"/>
  <c r="F86" i="2"/>
  <c r="E86" i="2"/>
  <c r="D86" i="2"/>
  <c r="H81" i="2"/>
  <c r="C81" i="2"/>
  <c r="B81" i="2"/>
  <c r="G78" i="2"/>
  <c r="F78" i="2"/>
  <c r="E78" i="2"/>
  <c r="D78" i="2"/>
  <c r="H74" i="2"/>
  <c r="G74" i="2"/>
  <c r="F74" i="2"/>
  <c r="E74" i="2"/>
  <c r="D74" i="2"/>
  <c r="C74" i="2"/>
  <c r="B74" i="2"/>
  <c r="H71" i="2"/>
  <c r="G71" i="2"/>
  <c r="F71" i="2"/>
  <c r="E71" i="2"/>
  <c r="D71" i="2"/>
  <c r="C71" i="2"/>
  <c r="B71" i="2"/>
  <c r="H68" i="2"/>
  <c r="G68" i="2"/>
  <c r="F68" i="2"/>
  <c r="E68" i="2"/>
  <c r="D68" i="2"/>
  <c r="C68" i="2"/>
  <c r="B68" i="2"/>
  <c r="H64" i="2"/>
  <c r="G64" i="2"/>
  <c r="F64" i="2"/>
  <c r="E64" i="2"/>
  <c r="D64" i="2"/>
  <c r="C64" i="2"/>
  <c r="B64" i="2"/>
  <c r="H56" i="2"/>
  <c r="G56" i="2"/>
  <c r="F56" i="2"/>
  <c r="E56" i="2"/>
  <c r="D56" i="2"/>
  <c r="C56" i="2"/>
  <c r="B56" i="2"/>
  <c r="H52" i="2"/>
  <c r="G52" i="2"/>
  <c r="F52" i="2"/>
  <c r="E52" i="2"/>
  <c r="D52" i="2"/>
  <c r="C52" i="2"/>
  <c r="B52" i="2"/>
  <c r="H44" i="2"/>
  <c r="G44" i="2"/>
  <c r="F44" i="2"/>
  <c r="E44" i="2"/>
  <c r="C44" i="2"/>
  <c r="B44" i="2"/>
  <c r="D43" i="2"/>
  <c r="D42" i="2"/>
  <c r="D41" i="2"/>
  <c r="H37" i="2"/>
  <c r="G37" i="2"/>
  <c r="F37" i="2"/>
  <c r="E37" i="2"/>
  <c r="C37" i="2"/>
  <c r="B37" i="2"/>
  <c r="D36" i="2"/>
  <c r="H34" i="2"/>
  <c r="G34" i="2"/>
  <c r="F34" i="2"/>
  <c r="E34" i="2"/>
  <c r="D34" i="2"/>
  <c r="C34" i="2"/>
  <c r="B34" i="2"/>
  <c r="H24" i="2"/>
  <c r="G24" i="2"/>
  <c r="F24" i="2"/>
  <c r="E24" i="2"/>
  <c r="D24" i="2"/>
  <c r="C24" i="2"/>
  <c r="B24" i="2"/>
  <c r="H17" i="2"/>
  <c r="G17" i="2"/>
  <c r="F17" i="2"/>
  <c r="E17" i="2"/>
  <c r="D17" i="2"/>
  <c r="C17" i="2"/>
  <c r="B17" i="2"/>
  <c r="G66" i="1" l="1"/>
  <c r="C38" i="2"/>
  <c r="D75" i="2"/>
  <c r="H75" i="2"/>
  <c r="U53" i="1"/>
  <c r="AC53" i="1" s="1"/>
  <c r="AF53" i="1"/>
  <c r="U73" i="1"/>
  <c r="AC73" i="1" s="1"/>
  <c r="AF73" i="1"/>
  <c r="U93" i="1"/>
  <c r="AC93" i="1" s="1"/>
  <c r="AF93" i="1"/>
  <c r="U49" i="1"/>
  <c r="AC49" i="1" s="1"/>
  <c r="AF49" i="1"/>
  <c r="U74" i="1"/>
  <c r="AC74" i="1" s="1"/>
  <c r="AF74" i="1"/>
  <c r="U94" i="1"/>
  <c r="AC94" i="1" s="1"/>
  <c r="AF94" i="1"/>
  <c r="U50" i="1"/>
  <c r="AC50" i="1" s="1"/>
  <c r="AF50" i="1"/>
  <c r="U70" i="1"/>
  <c r="AC70" i="1" s="1"/>
  <c r="AF70" i="1"/>
  <c r="U52" i="1"/>
  <c r="AC52" i="1" s="1"/>
  <c r="AF52" i="1"/>
  <c r="U72" i="1"/>
  <c r="AC72" i="1" s="1"/>
  <c r="AF72" i="1"/>
  <c r="U92" i="1"/>
  <c r="AC92" i="1" s="1"/>
  <c r="AF92" i="1"/>
  <c r="U67" i="1"/>
  <c r="AC67" i="1" s="1"/>
  <c r="AF67" i="1"/>
  <c r="U95" i="1"/>
  <c r="AC95" i="1" s="1"/>
  <c r="AF95" i="1"/>
  <c r="U51" i="1"/>
  <c r="AC51" i="1" s="1"/>
  <c r="AF51" i="1"/>
  <c r="U71" i="1"/>
  <c r="AC71" i="1" s="1"/>
  <c r="AF71" i="1"/>
  <c r="U91" i="1"/>
  <c r="AC91" i="1" s="1"/>
  <c r="AF91" i="1"/>
  <c r="U46" i="1"/>
  <c r="AC46" i="1" s="1"/>
  <c r="AF46" i="1"/>
  <c r="S85" i="1"/>
  <c r="T85" i="1" s="1"/>
  <c r="S44" i="1"/>
  <c r="T44" i="1" s="1"/>
  <c r="S65" i="1"/>
  <c r="T65" i="1" s="1"/>
  <c r="C72" i="1"/>
  <c r="S64" i="1"/>
  <c r="T64" i="1" s="1"/>
  <c r="C71" i="1"/>
  <c r="S43" i="1"/>
  <c r="S86" i="1"/>
  <c r="T86" i="1" s="1"/>
  <c r="U86" i="1" s="1"/>
  <c r="H66" i="1"/>
  <c r="M66" i="1"/>
  <c r="K66" i="1"/>
  <c r="G73" i="1"/>
  <c r="J66" i="1"/>
  <c r="D73" i="1"/>
  <c r="E73" i="1"/>
  <c r="I73" i="1"/>
  <c r="J73" i="1"/>
  <c r="E75" i="1"/>
  <c r="L66" i="1"/>
  <c r="H73" i="1"/>
  <c r="D75" i="1"/>
  <c r="B75" i="2"/>
  <c r="B91" i="2"/>
  <c r="F38" i="2"/>
  <c r="F88" i="2"/>
  <c r="F90" i="2" s="1"/>
  <c r="G88" i="2"/>
  <c r="G90" i="2" s="1"/>
  <c r="D37" i="2"/>
  <c r="D88" i="2" s="1"/>
  <c r="I34" i="1"/>
  <c r="Q15" i="1" s="1"/>
  <c r="D89" i="2"/>
  <c r="G38" i="2"/>
  <c r="D91" i="2"/>
  <c r="H91" i="2"/>
  <c r="C88" i="2"/>
  <c r="C90" i="2" s="1"/>
  <c r="H38" i="2"/>
  <c r="H87" i="2" s="1"/>
  <c r="H88" i="2"/>
  <c r="H90" i="2" s="1"/>
  <c r="E91" i="2"/>
  <c r="E38" i="2"/>
  <c r="E88" i="2"/>
  <c r="E90" i="2" s="1"/>
  <c r="F75" i="2"/>
  <c r="F91" i="2"/>
  <c r="F92" i="2" s="1"/>
  <c r="B38" i="2"/>
  <c r="B88" i="2"/>
  <c r="B90" i="2" s="1"/>
  <c r="C75" i="2"/>
  <c r="C87" i="2" s="1"/>
  <c r="C91" i="2"/>
  <c r="C92" i="2" s="1"/>
  <c r="G75" i="2"/>
  <c r="G91" i="2"/>
  <c r="G92" i="2" s="1"/>
  <c r="E75" i="2"/>
  <c r="G75" i="1"/>
  <c r="H70" i="1"/>
  <c r="H71" i="1"/>
  <c r="J75" i="1"/>
  <c r="G72" i="1"/>
  <c r="D70" i="1"/>
  <c r="G70" i="1"/>
  <c r="G71" i="1"/>
  <c r="I70" i="1"/>
  <c r="I71" i="1"/>
  <c r="H72" i="1"/>
  <c r="H75" i="1"/>
  <c r="D71" i="1"/>
  <c r="J72" i="1"/>
  <c r="E72" i="1"/>
  <c r="D44" i="2"/>
  <c r="J70" i="1"/>
  <c r="E70" i="1"/>
  <c r="J71" i="1"/>
  <c r="E71" i="1"/>
  <c r="I72" i="1"/>
  <c r="D72" i="1"/>
  <c r="I75" i="1"/>
  <c r="D38" i="2"/>
  <c r="B87" i="2"/>
  <c r="F87" i="2"/>
  <c r="U15" i="1"/>
  <c r="S15" i="1"/>
  <c r="T15" i="1"/>
  <c r="R15" i="1"/>
  <c r="S16" i="1" l="1"/>
  <c r="S17" i="1" s="1"/>
  <c r="C76" i="1"/>
  <c r="E87" i="2"/>
  <c r="AC86" i="1"/>
  <c r="AF86" i="1"/>
  <c r="U43" i="1"/>
  <c r="AC43" i="1" s="1"/>
  <c r="AF43" i="1"/>
  <c r="U64" i="1"/>
  <c r="AC64" i="1" s="1"/>
  <c r="AF64" i="1"/>
  <c r="U65" i="1"/>
  <c r="AC65" i="1" s="1"/>
  <c r="AF65" i="1"/>
  <c r="U44" i="1"/>
  <c r="AC44" i="1" s="1"/>
  <c r="AF44" i="1"/>
  <c r="U85" i="1"/>
  <c r="AC85" i="1" s="1"/>
  <c r="AF85" i="1"/>
  <c r="AG46" i="1"/>
  <c r="AG91" i="1"/>
  <c r="AG71" i="1"/>
  <c r="AG51" i="1"/>
  <c r="AG95" i="1"/>
  <c r="AG67" i="1"/>
  <c r="AG92" i="1"/>
  <c r="AG72" i="1"/>
  <c r="AG52" i="1"/>
  <c r="AG70" i="1"/>
  <c r="AG50" i="1"/>
  <c r="AG94" i="1"/>
  <c r="AG74" i="1"/>
  <c r="AG49" i="1"/>
  <c r="AG93" i="1"/>
  <c r="AG73" i="1"/>
  <c r="AG53" i="1"/>
  <c r="V15" i="1"/>
  <c r="I66" i="1"/>
  <c r="E74" i="1"/>
  <c r="H92" i="2"/>
  <c r="H93" i="2" s="1"/>
  <c r="B92" i="2"/>
  <c r="D92" i="2"/>
  <c r="G87" i="2"/>
  <c r="G93" i="2"/>
  <c r="E92" i="2"/>
  <c r="E93" i="2" s="1"/>
  <c r="C93" i="2"/>
  <c r="D90" i="2"/>
  <c r="F93" i="2"/>
  <c r="G76" i="1"/>
  <c r="Q16" i="1"/>
  <c r="Q17" i="1" s="1"/>
  <c r="D76" i="1"/>
  <c r="H76" i="1"/>
  <c r="R16" i="1"/>
  <c r="R17" i="1" s="1"/>
  <c r="R18" i="1"/>
  <c r="J76" i="1"/>
  <c r="L72" i="1" s="1"/>
  <c r="G82" i="1" s="1"/>
  <c r="I76" i="1"/>
  <c r="D87" i="2"/>
  <c r="E76" i="1"/>
  <c r="T16" i="1"/>
  <c r="T17" i="1" s="1"/>
  <c r="T18" i="1"/>
  <c r="S18" i="1"/>
  <c r="U16" i="1"/>
  <c r="U17" i="1" s="1"/>
  <c r="AG43" i="1" l="1"/>
  <c r="V16" i="1"/>
  <c r="V17" i="1" s="1"/>
  <c r="AG85" i="1"/>
  <c r="AG44" i="1"/>
  <c r="AG65" i="1"/>
  <c r="AG64" i="1"/>
  <c r="AG86" i="1"/>
  <c r="B93" i="2"/>
  <c r="D93" i="2"/>
  <c r="L70" i="1"/>
  <c r="G80" i="1" s="1"/>
  <c r="Q18" i="1"/>
  <c r="L76" i="1"/>
  <c r="L74" i="1"/>
  <c r="G84" i="1" s="1"/>
  <c r="L75" i="1"/>
  <c r="G85" i="1" s="1"/>
  <c r="L73" i="1"/>
  <c r="G83" i="1" s="1"/>
  <c r="K76" i="1"/>
  <c r="K70" i="1"/>
  <c r="C80" i="1" s="1"/>
  <c r="K73" i="1"/>
  <c r="C83" i="1" s="1"/>
  <c r="K74" i="1"/>
  <c r="C84" i="1" s="1"/>
  <c r="K72" i="1"/>
  <c r="C82" i="1" s="1"/>
  <c r="K75" i="1"/>
  <c r="C85" i="1" s="1"/>
  <c r="K71" i="1"/>
  <c r="C81" i="1" s="1"/>
  <c r="L71" i="1"/>
  <c r="G81" i="1" s="1"/>
  <c r="C86" i="1" l="1"/>
  <c r="G86" i="1"/>
</calcChain>
</file>

<file path=xl/comments1.xml><?xml version="1.0" encoding="utf-8"?>
<comments xmlns="http://schemas.openxmlformats.org/spreadsheetml/2006/main">
  <authors>
    <author>Kevin Kyalo Kasyoka</author>
  </authors>
  <commentList>
    <comment ref="A29" authorId="0" shapeId="0">
      <text>
        <r>
          <rPr>
            <b/>
            <sz val="9"/>
            <color rgb="FF000000"/>
            <rFont val="Tahoma"/>
            <family val="2"/>
          </rPr>
          <t>Kevin Kyalo Kasyoka:</t>
        </r>
        <r>
          <rPr>
            <sz val="9"/>
            <color rgb="FF000000"/>
            <rFont val="Tahoma"/>
            <family val="2"/>
          </rPr>
          <t xml:space="preserve">
</t>
        </r>
        <r>
          <rPr>
            <sz val="9"/>
            <color rgb="FF000000"/>
            <rFont val="Tahoma"/>
            <family val="2"/>
          </rPr>
          <t xml:space="preserve">4. is an asterik
</t>
        </r>
      </text>
    </comment>
    <comment ref="A31" authorId="0" shapeId="0">
      <text>
        <r>
          <rPr>
            <b/>
            <sz val="9"/>
            <color rgb="FF000000"/>
            <rFont val="Tahoma"/>
            <family val="2"/>
          </rPr>
          <t>Kevin Kyalo Kasyoka:</t>
        </r>
        <r>
          <rPr>
            <sz val="9"/>
            <color rgb="FF000000"/>
            <rFont val="Tahoma"/>
            <family val="2"/>
          </rPr>
          <t xml:space="preserve">
</t>
        </r>
        <r>
          <rPr>
            <sz val="9"/>
            <color rgb="FF000000"/>
            <rFont val="Tahoma"/>
            <family val="2"/>
          </rPr>
          <t xml:space="preserve">5 is asterisk
</t>
        </r>
      </text>
    </comment>
  </commentList>
</comments>
</file>

<file path=xl/sharedStrings.xml><?xml version="1.0" encoding="utf-8"?>
<sst xmlns="http://schemas.openxmlformats.org/spreadsheetml/2006/main" count="514" uniqueCount="224">
  <si>
    <t>POWER SYSTEM OPERATION STATISTICS FOR 5 YEARS</t>
  </si>
  <si>
    <t>Generator/Technology</t>
  </si>
  <si>
    <t xml:space="preserve">       Capacity (MW) as at 30.06.2019</t>
  </si>
  <si>
    <t>Energy Purchased (GWh)</t>
  </si>
  <si>
    <t>Installed</t>
  </si>
  <si>
    <r>
      <t>Effective</t>
    </r>
    <r>
      <rPr>
        <b/>
        <vertAlign val="superscript"/>
        <sz val="10"/>
        <rFont val="Footlight MT Light"/>
        <family val="1"/>
      </rPr>
      <t xml:space="preserve">1 </t>
    </r>
    <r>
      <rPr>
        <b/>
        <sz val="10"/>
        <rFont val="Footlight MT Light"/>
        <family val="1"/>
      </rPr>
      <t>/</t>
    </r>
    <r>
      <rPr>
        <b/>
        <vertAlign val="superscript"/>
        <sz val="10"/>
        <rFont val="Footlight MT Light"/>
        <family val="1"/>
      </rPr>
      <t xml:space="preserve"> </t>
    </r>
    <r>
      <rPr>
        <b/>
        <sz val="10"/>
        <rFont val="Footlight MT Light"/>
        <family val="1"/>
      </rPr>
      <t>Contracted</t>
    </r>
  </si>
  <si>
    <t>2014/15</t>
  </si>
  <si>
    <t>2015/16</t>
  </si>
  <si>
    <t>2016/17</t>
  </si>
  <si>
    <t>2017/18</t>
  </si>
  <si>
    <t>2018/19</t>
  </si>
  <si>
    <t xml:space="preserve">KenGen </t>
  </si>
  <si>
    <t>Hydro:</t>
  </si>
  <si>
    <t>Gitaru</t>
  </si>
  <si>
    <t xml:space="preserve">Kamburu </t>
  </si>
  <si>
    <t>Kiambere</t>
  </si>
  <si>
    <t xml:space="preserve">Kindaruma </t>
  </si>
  <si>
    <t xml:space="preserve">Masinga </t>
  </si>
  <si>
    <t xml:space="preserve">Tana </t>
  </si>
  <si>
    <t xml:space="preserve">Turkwel </t>
  </si>
  <si>
    <t>Sondu Miriu</t>
  </si>
  <si>
    <t>Sangóro</t>
  </si>
  <si>
    <t>Small Hydros</t>
  </si>
  <si>
    <t>Hydro Total</t>
  </si>
  <si>
    <t xml:space="preserve">Thermal: </t>
  </si>
  <si>
    <t>Kipevu I Diesel</t>
  </si>
  <si>
    <t>Kipevu III Diesel</t>
  </si>
  <si>
    <t>Muhoroni GT</t>
  </si>
  <si>
    <t>Garissa &amp; Lamu</t>
  </si>
  <si>
    <t>Garissa Temporary Plant (Aggreko)</t>
  </si>
  <si>
    <t>Thermal Total</t>
  </si>
  <si>
    <t xml:space="preserve">Geothermal: </t>
  </si>
  <si>
    <t>Olkaria I</t>
  </si>
  <si>
    <t>Olkaria II</t>
  </si>
  <si>
    <t>Eburru Hill</t>
  </si>
  <si>
    <r>
      <t>OW37, OW 37 kwg 12, OW 37 kwg 13 and OW 39 Olkaria Mobile Wellheads</t>
    </r>
    <r>
      <rPr>
        <sz val="10"/>
        <color indexed="10"/>
        <rFont val="Footlight MT Light"/>
        <family val="1"/>
      </rPr>
      <t>2</t>
    </r>
  </si>
  <si>
    <t>OW43 Olkaria Mobile Wellheads</t>
  </si>
  <si>
    <r>
      <t>OW905,OW914 ,OW915 and OW 919 Olkaria Mobile Wellheads</t>
    </r>
    <r>
      <rPr>
        <sz val="10"/>
        <color indexed="10"/>
        <rFont val="Footlight MT Light"/>
        <family val="1"/>
      </rPr>
      <t xml:space="preserve">3 </t>
    </r>
  </si>
  <si>
    <t>Olkaria IV</t>
  </si>
  <si>
    <t>Olkaria I 4 &amp; 5</t>
  </si>
  <si>
    <t>Geothermal Total</t>
  </si>
  <si>
    <t>Wind:</t>
  </si>
  <si>
    <t>Ngong</t>
  </si>
  <si>
    <t>Wind Total</t>
  </si>
  <si>
    <t>KenGen Total</t>
  </si>
  <si>
    <t>Government of Kenya (Rural Electrification Programme)</t>
  </si>
  <si>
    <t xml:space="preserve">Thermal </t>
  </si>
  <si>
    <t>Wind</t>
  </si>
  <si>
    <t>Solar</t>
  </si>
  <si>
    <t xml:space="preserve">Total Offgrid </t>
  </si>
  <si>
    <t xml:space="preserve">Independent Power Producers (IPP) </t>
  </si>
  <si>
    <t>Imenti Tea Factory (Feed-in Plant)</t>
  </si>
  <si>
    <t>Gikira small hydro</t>
  </si>
  <si>
    <t>Regen-Terem</t>
  </si>
  <si>
    <t>Gura</t>
  </si>
  <si>
    <t>Chania</t>
  </si>
  <si>
    <t>Geothermal:</t>
  </si>
  <si>
    <t>OrPower 4 -Geothermal I,II&amp;III</t>
  </si>
  <si>
    <t>OrPower 4 -Geothermal (the 4th plant)</t>
  </si>
  <si>
    <t>Iberafrica I&amp;II</t>
  </si>
  <si>
    <t>Tsavo</t>
  </si>
  <si>
    <t>Rabai Power</t>
  </si>
  <si>
    <t>Thika Power</t>
  </si>
  <si>
    <t>Gulf Power</t>
  </si>
  <si>
    <t>Triumph Diesel</t>
  </si>
  <si>
    <t>Cogeneration:</t>
  </si>
  <si>
    <t>Mumias - Cogeneration</t>
  </si>
  <si>
    <t>Biojule Kenya Limited</t>
  </si>
  <si>
    <t>Cogeneration Total</t>
  </si>
  <si>
    <t xml:space="preserve">Solar: </t>
  </si>
  <si>
    <t>Strathmore</t>
  </si>
  <si>
    <t>Solar Total</t>
  </si>
  <si>
    <t>Lake Turkana Wind Power</t>
  </si>
  <si>
    <t>IPP  Total</t>
  </si>
  <si>
    <t>Emergency Power Producers(EPP)</t>
  </si>
  <si>
    <t>Aggreko Power</t>
  </si>
  <si>
    <t>EPP Total</t>
  </si>
  <si>
    <t>REA Garissa Solar Plant</t>
  </si>
  <si>
    <t>REA Garissa</t>
  </si>
  <si>
    <t>REA Garissa Total</t>
  </si>
  <si>
    <t>Imports</t>
  </si>
  <si>
    <t>UETCL</t>
  </si>
  <si>
    <t xml:space="preserve">TANESCO </t>
  </si>
  <si>
    <t>EEU (MOYALE)</t>
  </si>
  <si>
    <t>Total Imports</t>
  </si>
  <si>
    <t>SYSTEM TOTAL</t>
  </si>
  <si>
    <t>Grid System Total</t>
  </si>
  <si>
    <t>KENGEN TOTAL</t>
  </si>
  <si>
    <t>%</t>
  </si>
  <si>
    <t>IPP TOTAL</t>
  </si>
  <si>
    <t>ENERGY PURCHASED GWH</t>
  </si>
  <si>
    <t>STATION</t>
  </si>
  <si>
    <t>COD</t>
  </si>
  <si>
    <t>CAPACITY (MW)</t>
  </si>
  <si>
    <t>KENGEN</t>
  </si>
  <si>
    <t>GTs</t>
  </si>
  <si>
    <t>MUHORONI GT1</t>
  </si>
  <si>
    <t>MUHORONI GT2</t>
  </si>
  <si>
    <t>WANJII</t>
  </si>
  <si>
    <t>SAGANA</t>
  </si>
  <si>
    <t>NDULA</t>
  </si>
  <si>
    <t>MESCO</t>
  </si>
  <si>
    <t>SOSIANI</t>
  </si>
  <si>
    <t>GOGO</t>
  </si>
  <si>
    <t>OLD NGONG</t>
  </si>
  <si>
    <t>NEW NGONG</t>
  </si>
  <si>
    <t>NGONG II (GAMESA 13.6MW)</t>
  </si>
  <si>
    <t>NGONG PH II (GAMESA 6.8MW)</t>
  </si>
  <si>
    <t>Wellheads</t>
  </si>
  <si>
    <t>OW37 OLKARIA WELLHEAD</t>
  </si>
  <si>
    <t>OW 43 OLKARIA WELLHEAD</t>
  </si>
  <si>
    <t>OW 914 OLKARIA WELLHEAD</t>
  </si>
  <si>
    <t>OW 39 OLKARIA WELLHEAD</t>
  </si>
  <si>
    <t>IPPs</t>
  </si>
  <si>
    <t>IBERAFRICA-EXISTING PLANT</t>
  </si>
  <si>
    <t>IBERAFRICA-ADDITIONAL PLANT</t>
  </si>
  <si>
    <t>ORPOWER4-FIRST PLANT</t>
  </si>
  <si>
    <t>ORPOWER4-SECOND PLANT</t>
  </si>
  <si>
    <t>ORPOWER4-THIRD PLANT</t>
  </si>
  <si>
    <t>AGGREKO</t>
  </si>
  <si>
    <t>AGGREKO (Muhoroni-2)</t>
  </si>
  <si>
    <t>GRID-CONNECTED POWER PLANTS</t>
  </si>
  <si>
    <t>B. Total generation of low-cost/must run plants in MW</t>
  </si>
  <si>
    <t xml:space="preserve">C. Fuel consumption of fossil fuel plants </t>
  </si>
  <si>
    <t>D. Calculation of EF el,m,y</t>
  </si>
  <si>
    <t>Name</t>
  </si>
  <si>
    <t>Technology</t>
  </si>
  <si>
    <t>Description</t>
  </si>
  <si>
    <t>Commissioning Date</t>
  </si>
  <si>
    <t>Capacity as at 30.06.2019</t>
  </si>
  <si>
    <t>Effectice capacity as at 30.06.2019</t>
  </si>
  <si>
    <t xml:space="preserve"> Generation July 14- June 15 (GWh)</t>
  </si>
  <si>
    <t xml:space="preserve"> Generation July15-June16 (GWh)</t>
  </si>
  <si>
    <t xml:space="preserve"> Generation July16-June17 (GWh)</t>
  </si>
  <si>
    <t xml:space="preserve"> Generation July17-June18 (GWh)</t>
  </si>
  <si>
    <t xml:space="preserve"> Generation July18-June19 (GWh)</t>
  </si>
  <si>
    <t xml:space="preserve"> Generation July 15-June 16</t>
  </si>
  <si>
    <t xml:space="preserve"> Generation July16-June17</t>
  </si>
  <si>
    <t xml:space="preserve"> Generation July17-June18</t>
  </si>
  <si>
    <t xml:space="preserve"> Generation July18-June19</t>
  </si>
  <si>
    <t>AVERAGE VALUES</t>
  </si>
  <si>
    <t>Biomass</t>
  </si>
  <si>
    <t>Low cost / must run</t>
  </si>
  <si>
    <t>GW</t>
  </si>
  <si>
    <t>FUEL TYPE</t>
  </si>
  <si>
    <t>NCVi,y (GJ/kg)</t>
  </si>
  <si>
    <t>EFco2,i,y (tCO2/GJ)</t>
  </si>
  <si>
    <t>Geothermal</t>
  </si>
  <si>
    <t>MW</t>
  </si>
  <si>
    <t>IDO</t>
  </si>
  <si>
    <t>Chapter 1 of Vol. 2 (Energy) of the 2006 IPCC Guidelines on National GHG Inventories (Gas/ Diesel)</t>
  </si>
  <si>
    <t>Low cost must run share</t>
  </si>
  <si>
    <t>HFO</t>
  </si>
  <si>
    <t>Chapter 1 of Vol. 2 (Energy) of the 2006 IPCC Guidelines on National GHG Inventories (Residual Fuel Oils)</t>
  </si>
  <si>
    <t>OrPower 4 -Geothermal I</t>
  </si>
  <si>
    <t>Kerosene</t>
  </si>
  <si>
    <t xml:space="preserve"> Chapter 1 of Vol. 2 (Energy) of the 2006 IPCC Guidelines on National GHG Inventories (Jet Kerosene)</t>
  </si>
  <si>
    <t>OrPower 4 -Geothermal II</t>
  </si>
  <si>
    <t>OrPower 4 -Geothermal III</t>
  </si>
  <si>
    <t>Wanji</t>
  </si>
  <si>
    <t>Hydro</t>
  </si>
  <si>
    <t>Power Plant</t>
  </si>
  <si>
    <t>Fuel Type</t>
  </si>
  <si>
    <t>SFC kg/MWh</t>
  </si>
  <si>
    <t>References</t>
  </si>
  <si>
    <t>Sagana</t>
  </si>
  <si>
    <t>Kenya Gazette 3rd July 2018</t>
  </si>
  <si>
    <t>Mesco</t>
  </si>
  <si>
    <t>Muhoroni Gas Turbines II</t>
  </si>
  <si>
    <t>Sosiani</t>
  </si>
  <si>
    <t>Muhoroni Gas Turbines I</t>
  </si>
  <si>
    <t>Gogo</t>
  </si>
  <si>
    <t>Ibera Africa Existing Plant</t>
  </si>
  <si>
    <t>Ibera Africa Additional Plant</t>
  </si>
  <si>
    <t>KPLC Communication dated 17th Jan 2020</t>
  </si>
  <si>
    <t>Regen-Terem Hydro</t>
  </si>
  <si>
    <t>Kenya Gazette 3rd July 2018 (value taken as 199 as this is believed to be conservative)</t>
  </si>
  <si>
    <t>Kenya Gazette 3rd July 2018 (value taken as 200 as this is believed to be conservative)</t>
  </si>
  <si>
    <t>Kenya Gazette 3rd July 2018 (value taken as 201 as this is believed to be conservative)</t>
  </si>
  <si>
    <t>Aggreko Power - Muhoroni</t>
  </si>
  <si>
    <t>New Ngong</t>
  </si>
  <si>
    <t>Ngong II (Gamesa 13.6 MW)</t>
  </si>
  <si>
    <t>Ngong  Phase II (Gamesa 6.8 MW)</t>
  </si>
  <si>
    <t>Low cost /must run</t>
  </si>
  <si>
    <t>2003/2010</t>
  </si>
  <si>
    <t>OW 37 Olkaria Well Head</t>
  </si>
  <si>
    <t>July16-June17</t>
  </si>
  <si>
    <t>OW 39 Olkaria Wellhead</t>
  </si>
  <si>
    <t>EG m,y (GWh)</t>
  </si>
  <si>
    <t>EG m,y (MWh)</t>
  </si>
  <si>
    <t>FC i,m,y (kg)</t>
  </si>
  <si>
    <t>EFel,m,y (tCO2/MWh)</t>
  </si>
  <si>
    <t>Tana</t>
  </si>
  <si>
    <t>1955/2010</t>
  </si>
  <si>
    <t>Kamburu</t>
  </si>
  <si>
    <t>1974/1976</t>
  </si>
  <si>
    <t>1978/1999</t>
  </si>
  <si>
    <t>Kindaruma</t>
  </si>
  <si>
    <t>Masinga</t>
  </si>
  <si>
    <t>1988/2009</t>
  </si>
  <si>
    <t>Turkwel</t>
  </si>
  <si>
    <t>Sangoro</t>
  </si>
  <si>
    <t>Thermal</t>
  </si>
  <si>
    <t>Non low cost /must run</t>
  </si>
  <si>
    <t>July17-June18</t>
  </si>
  <si>
    <t>Total Energy</t>
  </si>
  <si>
    <t>Installed Capacity (MW)</t>
  </si>
  <si>
    <t>Effective Capacity as at 30.06.2019</t>
  </si>
  <si>
    <t>% Capacity June 2019</t>
  </si>
  <si>
    <t>% Generation July 18-June 19</t>
  </si>
  <si>
    <t>July18-June19</t>
  </si>
  <si>
    <t>Biogas</t>
  </si>
  <si>
    <t>Olkaria I (Units 1,2 and 3)</t>
  </si>
  <si>
    <t>1952/1954</t>
  </si>
  <si>
    <t>GUR</t>
  </si>
  <si>
    <t>1987/1997</t>
  </si>
  <si>
    <t>Low cost/ must run generation GWh</t>
  </si>
  <si>
    <t xml:space="preserve"> Aggreko Power - Muhoroni (Temporary Power Plant)</t>
  </si>
  <si>
    <t>A. Electricity generation and Commissioning Dates</t>
  </si>
  <si>
    <t xml:space="preserve"> ERC approval of schedule of tariffs set by ERC for supply of electrical energy by Kenya Power and Lighting Company Limited Pursuant to section 45  of the energy act 2006 https://kplc.co.ke/img/full/zcaJOzy5QmNN_Schedule%20of%20Tariffs%202013.pdf</t>
  </si>
  <si>
    <t>Comissioning Date (source)*</t>
  </si>
  <si>
    <t>1b</t>
  </si>
  <si>
    <t>1c</t>
  </si>
  <si>
    <t>1a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</si>
</sst>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 #,##0.00_);_(* \(#,##0.00\);_(* &quot;-&quot;??_);_(@_)"/>
    <numFmt numFmtId="165" formatCode="_(* #,##0_);_(* \(#,##0\);_(* &quot;-&quot;??_);_(@_)"/>
    <numFmt numFmtId="166" formatCode="0.0000"/>
    <numFmt numFmtId="167" formatCode="_-* #,##0_-;\-* #,##0_-;_-* &quot;-&quot;??_-;_-@_-"/>
    <numFmt numFmtId="168" formatCode="#,##0.0"/>
    <numFmt numFmtId="169" formatCode="0.0"/>
    <numFmt numFmtId="170" formatCode="0.000"/>
    <numFmt numFmtId="171" formatCode="0.000000000"/>
    <numFmt numFmtId="172" formatCode="0.0%"/>
    <numFmt numFmtId="173" formatCode="#,##0.0000_);\(#,##0.0000\)"/>
  </numFmts>
  <fonts count="30" x14ac:knownFonts="1">
    <font>
      <sz val="12"/>
      <color indexed="8"/>
      <name val="Calibri"/>
      <family val="2"/>
    </font>
    <font>
      <sz val="12"/>
      <color indexed="8"/>
      <name val="Calibri"/>
      <family val="2"/>
    </font>
    <font>
      <b/>
      <u/>
      <sz val="11"/>
      <color indexed="8"/>
      <name val="Calibri"/>
      <family val="2"/>
      <scheme val="minor"/>
    </font>
    <font>
      <sz val="11"/>
      <color indexed="8"/>
      <name val="Calibri"/>
      <family val="2"/>
      <scheme val="minor"/>
    </font>
    <font>
      <b/>
      <i/>
      <u/>
      <sz val="11"/>
      <color indexed="8"/>
      <name val="Calibri"/>
      <family val="2"/>
      <scheme val="minor"/>
    </font>
    <font>
      <sz val="11"/>
      <color indexed="53"/>
      <name val="Calibri"/>
      <family val="2"/>
      <scheme val="minor"/>
    </font>
    <font>
      <b/>
      <i/>
      <sz val="11"/>
      <color indexed="8"/>
      <name val="Calibri"/>
      <family val="2"/>
      <scheme val="minor"/>
    </font>
    <font>
      <sz val="11"/>
      <name val="Calibri"/>
      <family val="2"/>
      <scheme val="minor"/>
    </font>
    <font>
      <i/>
      <sz val="11"/>
      <color indexed="8"/>
      <name val="Calibri"/>
      <family val="2"/>
      <scheme val="minor"/>
    </font>
    <font>
      <i/>
      <sz val="11"/>
      <color indexed="53"/>
      <name val="Calibri"/>
      <family val="2"/>
      <scheme val="minor"/>
    </font>
    <font>
      <sz val="11"/>
      <color theme="1"/>
      <name val="Calibri"/>
      <family val="2"/>
      <scheme val="minor"/>
    </font>
    <font>
      <b/>
      <i/>
      <sz val="11"/>
      <color theme="5" tint="-0.499984740745262"/>
      <name val="Calibri"/>
      <family val="2"/>
      <scheme val="minor"/>
    </font>
    <font>
      <sz val="11"/>
      <color theme="5" tint="-0.499984740745262"/>
      <name val="Calibri"/>
      <family val="2"/>
      <scheme val="minor"/>
    </font>
    <font>
      <i/>
      <sz val="11"/>
      <color theme="5" tint="-0.499984740745262"/>
      <name val="Calibri"/>
      <family val="2"/>
      <scheme val="minor"/>
    </font>
    <font>
      <i/>
      <sz val="11"/>
      <color theme="1"/>
      <name val="Calibri"/>
      <family val="2"/>
      <scheme val="minor"/>
    </font>
    <font>
      <b/>
      <i/>
      <sz val="11"/>
      <color theme="1"/>
      <name val="Calibri"/>
      <family val="2"/>
      <scheme val="minor"/>
    </font>
    <font>
      <b/>
      <sz val="10"/>
      <name val="Footlight MT Light"/>
      <family val="1"/>
    </font>
    <font>
      <b/>
      <vertAlign val="superscript"/>
      <sz val="10"/>
      <name val="Footlight MT Light"/>
      <family val="1"/>
    </font>
    <font>
      <sz val="10"/>
      <name val="Footlight MT Light"/>
      <family val="1"/>
    </font>
    <font>
      <sz val="10"/>
      <color indexed="10"/>
      <name val="Footlight MT Light"/>
      <family val="1"/>
    </font>
    <font>
      <b/>
      <sz val="9"/>
      <color rgb="FF000000"/>
      <name val="Tahoma"/>
      <family val="2"/>
    </font>
    <font>
      <sz val="9"/>
      <color rgb="FF000000"/>
      <name val="Tahoma"/>
      <family val="2"/>
    </font>
    <font>
      <b/>
      <sz val="11"/>
      <color indexed="8"/>
      <name val="Calibri"/>
      <family val="2"/>
      <scheme val="minor"/>
    </font>
    <font>
      <b/>
      <sz val="12"/>
      <name val="Arial"/>
      <family val="2"/>
    </font>
    <font>
      <sz val="10"/>
      <name val="Arial"/>
      <family val="2"/>
    </font>
    <font>
      <b/>
      <sz val="10"/>
      <name val="Arial"/>
      <family val="2"/>
    </font>
    <font>
      <b/>
      <u/>
      <sz val="11"/>
      <name val="Times New Roman"/>
      <family val="1"/>
    </font>
    <font>
      <b/>
      <sz val="11"/>
      <name val="Times New Roman"/>
      <family val="1"/>
    </font>
    <font>
      <sz val="12"/>
      <color theme="1"/>
      <name val="Calibri"/>
      <family val="2"/>
      <scheme val="minor"/>
    </font>
    <font>
      <b/>
      <i/>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bottom style="double">
        <color indexed="64"/>
      </bottom>
      <diagonal/>
    </border>
    <border>
      <left style="double">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top style="double">
        <color indexed="64"/>
      </top>
      <bottom/>
      <diagonal/>
    </border>
    <border>
      <left/>
      <right style="double">
        <color indexed="64"/>
      </right>
      <top style="double">
        <color indexed="64"/>
      </top>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43" fontId="1" fillId="0" borderId="0" applyFont="0" applyFill="0" applyBorder="0" applyAlignment="0" applyProtection="0"/>
    <xf numFmtId="0" fontId="10" fillId="0" borderId="0"/>
    <xf numFmtId="164" fontId="10" fillId="0" borderId="0" applyFont="0" applyFill="0" applyBorder="0" applyAlignment="0" applyProtection="0"/>
    <xf numFmtId="9" fontId="1" fillId="0" borderId="0" applyFont="0" applyFill="0" applyBorder="0" applyAlignment="0" applyProtection="0"/>
    <xf numFmtId="0" fontId="28" fillId="0" borderId="0"/>
  </cellStyleXfs>
  <cellXfs count="347">
    <xf numFmtId="0" fontId="0" fillId="0" borderId="0" xfId="0"/>
    <xf numFmtId="0" fontId="2" fillId="0" borderId="0" xfId="0" applyFont="1"/>
    <xf numFmtId="0" fontId="3" fillId="0" borderId="0" xfId="0" applyFont="1"/>
    <xf numFmtId="0" fontId="3" fillId="0" borderId="0" xfId="0" applyFont="1" applyBorder="1"/>
    <xf numFmtId="0" fontId="4" fillId="0" borderId="0" xfId="0" applyFont="1"/>
    <xf numFmtId="0" fontId="5" fillId="0" borderId="0" xfId="0" applyFont="1"/>
    <xf numFmtId="0" fontId="6" fillId="0" borderId="1" xfId="0" applyFont="1" applyBorder="1" applyAlignment="1">
      <alignment wrapText="1"/>
    </xf>
    <xf numFmtId="0" fontId="6" fillId="0" borderId="2" xfId="0" applyFont="1" applyBorder="1" applyAlignment="1">
      <alignment wrapText="1"/>
    </xf>
    <xf numFmtId="0" fontId="6" fillId="0" borderId="4" xfId="0" applyFont="1" applyBorder="1" applyAlignment="1">
      <alignment wrapText="1"/>
    </xf>
    <xf numFmtId="0" fontId="3" fillId="0" borderId="6" xfId="0" applyFont="1" applyBorder="1"/>
    <xf numFmtId="43" fontId="3" fillId="0" borderId="9" xfId="1" applyFont="1" applyBorder="1"/>
    <xf numFmtId="0" fontId="3" fillId="0" borderId="8" xfId="0" applyFont="1" applyBorder="1"/>
    <xf numFmtId="0" fontId="7" fillId="0" borderId="9" xfId="0" applyFont="1" applyFill="1" applyBorder="1"/>
    <xf numFmtId="0" fontId="3" fillId="0" borderId="9" xfId="0" applyFont="1" applyBorder="1"/>
    <xf numFmtId="0" fontId="6" fillId="0" borderId="0" xfId="0" applyFont="1" applyBorder="1" applyAlignment="1">
      <alignment wrapText="1"/>
    </xf>
    <xf numFmtId="0" fontId="6" fillId="0" borderId="0" xfId="0" applyFont="1" applyFill="1" applyBorder="1" applyAlignment="1">
      <alignment wrapText="1"/>
    </xf>
    <xf numFmtId="0" fontId="3" fillId="0" borderId="16" xfId="0" applyFont="1" applyBorder="1"/>
    <xf numFmtId="43" fontId="3" fillId="0" borderId="0" xfId="1" applyFont="1" applyBorder="1" applyAlignment="1">
      <alignment horizontal="right"/>
    </xf>
    <xf numFmtId="165" fontId="3" fillId="0" borderId="0" xfId="1" applyNumberFormat="1" applyFont="1" applyBorder="1"/>
    <xf numFmtId="1" fontId="3" fillId="0" borderId="0" xfId="0" applyNumberFormat="1" applyFont="1" applyBorder="1"/>
    <xf numFmtId="43" fontId="3" fillId="0" borderId="0" xfId="1" applyFont="1" applyBorder="1"/>
    <xf numFmtId="0" fontId="3" fillId="0" borderId="0" xfId="0" applyFont="1" applyFill="1" applyBorder="1"/>
    <xf numFmtId="165" fontId="3" fillId="0" borderId="0" xfId="1" applyNumberFormat="1" applyFont="1" applyFill="1" applyBorder="1"/>
    <xf numFmtId="0" fontId="9" fillId="0" borderId="0" xfId="0" applyFont="1"/>
    <xf numFmtId="1" fontId="3" fillId="0" borderId="0" xfId="0" applyNumberFormat="1" applyFont="1" applyFill="1" applyBorder="1"/>
    <xf numFmtId="0" fontId="9" fillId="0" borderId="0" xfId="0" applyFont="1" applyBorder="1"/>
    <xf numFmtId="43" fontId="3" fillId="0" borderId="0" xfId="1" applyFont="1" applyFill="1" applyBorder="1" applyAlignment="1">
      <alignment horizontal="right"/>
    </xf>
    <xf numFmtId="165" fontId="3" fillId="0" borderId="0" xfId="0" applyNumberFormat="1" applyFont="1" applyBorder="1"/>
    <xf numFmtId="166" fontId="3" fillId="0" borderId="0" xfId="0" applyNumberFormat="1" applyFont="1" applyBorder="1"/>
    <xf numFmtId="43" fontId="3" fillId="0" borderId="0" xfId="0" applyNumberFormat="1" applyFont="1" applyBorder="1"/>
    <xf numFmtId="0" fontId="6" fillId="0" borderId="0" xfId="0" applyFont="1" applyBorder="1"/>
    <xf numFmtId="39" fontId="3" fillId="0" borderId="0" xfId="1" applyNumberFormat="1" applyFont="1" applyBorder="1"/>
    <xf numFmtId="1" fontId="3" fillId="0" borderId="16" xfId="0" applyNumberFormat="1" applyFont="1" applyBorder="1"/>
    <xf numFmtId="167" fontId="3" fillId="0" borderId="0" xfId="1" applyNumberFormat="1" applyFont="1" applyBorder="1"/>
    <xf numFmtId="164" fontId="3" fillId="0" borderId="0" xfId="1" applyNumberFormat="1" applyFont="1" applyBorder="1"/>
    <xf numFmtId="39" fontId="3" fillId="0" borderId="0" xfId="1" applyNumberFormat="1" applyFont="1" applyFill="1" applyBorder="1"/>
    <xf numFmtId="0" fontId="3" fillId="0" borderId="8" xfId="0" applyFont="1" applyFill="1" applyBorder="1"/>
    <xf numFmtId="0" fontId="6" fillId="0" borderId="11" xfId="0" applyFont="1" applyFill="1" applyBorder="1"/>
    <xf numFmtId="0" fontId="6" fillId="0" borderId="12" xfId="0" applyFont="1" applyBorder="1"/>
    <xf numFmtId="4" fontId="3" fillId="0" borderId="0" xfId="0" applyNumberFormat="1" applyFont="1" applyFill="1" applyBorder="1"/>
    <xf numFmtId="166" fontId="3" fillId="0" borderId="0" xfId="0" applyNumberFormat="1" applyFont="1" applyFill="1" applyBorder="1"/>
    <xf numFmtId="0" fontId="10" fillId="0" borderId="9" xfId="0" applyFont="1" applyBorder="1"/>
    <xf numFmtId="0" fontId="12" fillId="0" borderId="0" xfId="0" applyFont="1" applyBorder="1"/>
    <xf numFmtId="0" fontId="12" fillId="0" borderId="0" xfId="0" applyFont="1" applyFill="1" applyBorder="1"/>
    <xf numFmtId="166" fontId="12" fillId="0" borderId="0" xfId="0" applyNumberFormat="1" applyFont="1" applyBorder="1"/>
    <xf numFmtId="43" fontId="13" fillId="0" borderId="0" xfId="1" applyFont="1" applyBorder="1"/>
    <xf numFmtId="0" fontId="3" fillId="0" borderId="17" xfId="0" applyFont="1" applyBorder="1"/>
    <xf numFmtId="0" fontId="12" fillId="0" borderId="9" xfId="0" applyFont="1" applyBorder="1"/>
    <xf numFmtId="1" fontId="12" fillId="0" borderId="9" xfId="0" applyNumberFormat="1" applyFont="1" applyFill="1" applyBorder="1"/>
    <xf numFmtId="43" fontId="13" fillId="0" borderId="9" xfId="1" applyFont="1" applyBorder="1"/>
    <xf numFmtId="0" fontId="10" fillId="0" borderId="9" xfId="0" applyFont="1" applyFill="1" applyBorder="1"/>
    <xf numFmtId="43" fontId="14" fillId="0" borderId="9" xfId="1" applyFont="1" applyBorder="1"/>
    <xf numFmtId="0" fontId="11" fillId="0" borderId="1" xfId="0" applyFont="1" applyBorder="1" applyAlignment="1">
      <alignment wrapText="1"/>
    </xf>
    <xf numFmtId="0" fontId="11" fillId="0" borderId="2" xfId="0" applyFont="1" applyBorder="1" applyAlignment="1">
      <alignment wrapText="1"/>
    </xf>
    <xf numFmtId="0" fontId="11" fillId="0" borderId="3" xfId="0" applyFont="1" applyBorder="1" applyAlignment="1">
      <alignment wrapText="1"/>
    </xf>
    <xf numFmtId="0" fontId="15" fillId="0" borderId="2" xfId="0" applyFont="1" applyBorder="1" applyAlignment="1">
      <alignment wrapText="1"/>
    </xf>
    <xf numFmtId="0" fontId="10" fillId="0" borderId="6" xfId="0" applyFont="1" applyBorder="1"/>
    <xf numFmtId="0" fontId="3" fillId="0" borderId="5" xfId="0" applyFont="1" applyBorder="1"/>
    <xf numFmtId="0" fontId="16" fillId="2" borderId="0" xfId="2" applyFont="1" applyFill="1" applyAlignment="1">
      <alignment horizontal="center"/>
    </xf>
    <xf numFmtId="0" fontId="16" fillId="2" borderId="23" xfId="2" applyFont="1" applyFill="1" applyBorder="1" applyAlignment="1">
      <alignment horizontal="center"/>
    </xf>
    <xf numFmtId="0" fontId="16" fillId="2" borderId="29" xfId="2" applyFont="1" applyFill="1" applyBorder="1" applyAlignment="1">
      <alignment horizontal="right"/>
    </xf>
    <xf numFmtId="0" fontId="16" fillId="2" borderId="29" xfId="2" applyFont="1" applyFill="1" applyBorder="1" applyAlignment="1">
      <alignment horizontal="right" wrapText="1"/>
    </xf>
    <xf numFmtId="0" fontId="16" fillId="2" borderId="28" xfId="2" applyFont="1" applyFill="1" applyBorder="1" applyAlignment="1">
      <alignment horizontal="center"/>
    </xf>
    <xf numFmtId="0" fontId="18" fillId="2" borderId="29" xfId="2" applyFont="1" applyFill="1" applyBorder="1"/>
    <xf numFmtId="0" fontId="16" fillId="2" borderId="28" xfId="2" applyFont="1" applyFill="1" applyBorder="1" applyAlignment="1">
      <alignment horizontal="left"/>
    </xf>
    <xf numFmtId="0" fontId="18" fillId="2" borderId="28" xfId="2" applyFont="1" applyFill="1" applyBorder="1" applyAlignment="1">
      <alignment horizontal="left"/>
    </xf>
    <xf numFmtId="168" fontId="18" fillId="2" borderId="29" xfId="2" applyNumberFormat="1" applyFont="1" applyFill="1" applyBorder="1" applyAlignment="1">
      <alignment horizontal="right"/>
    </xf>
    <xf numFmtId="165" fontId="16" fillId="2" borderId="29" xfId="3" applyNumberFormat="1" applyFont="1" applyFill="1" applyBorder="1" applyAlignment="1">
      <alignment horizontal="right"/>
    </xf>
    <xf numFmtId="169" fontId="18" fillId="2" borderId="29" xfId="2" applyNumberFormat="1" applyFont="1" applyFill="1" applyBorder="1" applyAlignment="1">
      <alignment horizontal="right"/>
    </xf>
    <xf numFmtId="169" fontId="16" fillId="2" borderId="29" xfId="2" applyNumberFormat="1" applyFont="1" applyFill="1" applyBorder="1" applyAlignment="1">
      <alignment horizontal="right"/>
    </xf>
    <xf numFmtId="2" fontId="18" fillId="2" borderId="29" xfId="2" applyNumberFormat="1" applyFont="1" applyFill="1" applyBorder="1" applyAlignment="1">
      <alignment horizontal="right"/>
    </xf>
    <xf numFmtId="2" fontId="18" fillId="2" borderId="17" xfId="2" applyNumberFormat="1" applyFont="1" applyFill="1" applyBorder="1" applyAlignment="1">
      <alignment horizontal="right"/>
    </xf>
    <xf numFmtId="3" fontId="16" fillId="2" borderId="29" xfId="3" applyNumberFormat="1" applyFont="1" applyFill="1" applyBorder="1" applyAlignment="1">
      <alignment horizontal="right"/>
    </xf>
    <xf numFmtId="170" fontId="18" fillId="2" borderId="29" xfId="2" applyNumberFormat="1" applyFont="1" applyFill="1" applyBorder="1" applyAlignment="1">
      <alignment horizontal="right"/>
    </xf>
    <xf numFmtId="1" fontId="18" fillId="2" borderId="29" xfId="2" applyNumberFormat="1" applyFont="1" applyFill="1" applyBorder="1" applyAlignment="1">
      <alignment horizontal="right"/>
    </xf>
    <xf numFmtId="2" fontId="3" fillId="0" borderId="9" xfId="0" applyNumberFormat="1" applyFont="1" applyBorder="1"/>
    <xf numFmtId="2" fontId="10" fillId="0" borderId="9" xfId="0" applyNumberFormat="1" applyFont="1" applyBorder="1"/>
    <xf numFmtId="43" fontId="3" fillId="0" borderId="34" xfId="1" applyFont="1" applyBorder="1"/>
    <xf numFmtId="0" fontId="8" fillId="0" borderId="10" xfId="0" applyFont="1" applyBorder="1"/>
    <xf numFmtId="164" fontId="8" fillId="0" borderId="34" xfId="0" applyNumberFormat="1" applyFont="1" applyBorder="1"/>
    <xf numFmtId="43" fontId="3" fillId="0" borderId="33" xfId="1" applyFont="1" applyBorder="1"/>
    <xf numFmtId="2" fontId="3" fillId="0" borderId="6" xfId="0" applyNumberFormat="1" applyFont="1" applyBorder="1"/>
    <xf numFmtId="2" fontId="3" fillId="0" borderId="9" xfId="0" applyNumberFormat="1" applyFont="1" applyBorder="1" applyAlignment="1"/>
    <xf numFmtId="2" fontId="3" fillId="0" borderId="22" xfId="0" applyNumberFormat="1" applyFont="1" applyBorder="1"/>
    <xf numFmtId="2" fontId="3" fillId="0" borderId="7" xfId="0" applyNumberFormat="1" applyFont="1" applyBorder="1"/>
    <xf numFmtId="2" fontId="3" fillId="0" borderId="10" xfId="0" applyNumberFormat="1" applyFont="1" applyBorder="1"/>
    <xf numFmtId="164" fontId="8" fillId="0" borderId="8" xfId="0" applyNumberFormat="1" applyFont="1" applyBorder="1"/>
    <xf numFmtId="0" fontId="6" fillId="0" borderId="36" xfId="0" applyFont="1" applyBorder="1" applyAlignment="1">
      <alignment wrapText="1"/>
    </xf>
    <xf numFmtId="0" fontId="6" fillId="0" borderId="35" xfId="0" applyFont="1" applyBorder="1" applyAlignment="1">
      <alignment wrapText="1"/>
    </xf>
    <xf numFmtId="9" fontId="3" fillId="0" borderId="12" xfId="4" applyFont="1" applyBorder="1"/>
    <xf numFmtId="9" fontId="3" fillId="0" borderId="13" xfId="4" applyFont="1" applyBorder="1"/>
    <xf numFmtId="0" fontId="6" fillId="0" borderId="37" xfId="0" applyFont="1" applyBorder="1" applyAlignment="1">
      <alignment wrapText="1"/>
    </xf>
    <xf numFmtId="43" fontId="3" fillId="0" borderId="38" xfId="1" applyFont="1" applyBorder="1"/>
    <xf numFmtId="0" fontId="3" fillId="0" borderId="0" xfId="0" applyFont="1" applyAlignment="1">
      <alignment wrapText="1"/>
    </xf>
    <xf numFmtId="0" fontId="22" fillId="0" borderId="0" xfId="0" applyFont="1" applyAlignment="1">
      <alignment wrapText="1"/>
    </xf>
    <xf numFmtId="0" fontId="0" fillId="0" borderId="0" xfId="0" applyAlignment="1">
      <alignment wrapText="1"/>
    </xf>
    <xf numFmtId="2" fontId="3" fillId="0" borderId="0" xfId="0" applyNumberFormat="1" applyFont="1" applyBorder="1"/>
    <xf numFmtId="2" fontId="3" fillId="0" borderId="0" xfId="0" applyNumberFormat="1" applyFont="1"/>
    <xf numFmtId="0" fontId="22" fillId="3" borderId="0" xfId="0" applyFont="1" applyFill="1" applyBorder="1"/>
    <xf numFmtId="43" fontId="22" fillId="3" borderId="0" xfId="0" applyNumberFormat="1" applyFont="1" applyFill="1" applyBorder="1"/>
    <xf numFmtId="164" fontId="22" fillId="3" borderId="0" xfId="0" applyNumberFormat="1" applyFont="1" applyFill="1" applyBorder="1"/>
    <xf numFmtId="10" fontId="22" fillId="3" borderId="18" xfId="0" applyNumberFormat="1" applyFont="1" applyFill="1" applyBorder="1"/>
    <xf numFmtId="0" fontId="3" fillId="2" borderId="0" xfId="0" applyFont="1" applyFill="1"/>
    <xf numFmtId="0" fontId="3" fillId="2" borderId="9" xfId="0" applyFont="1" applyFill="1" applyBorder="1"/>
    <xf numFmtId="2" fontId="3" fillId="2" borderId="9" xfId="0" applyNumberFormat="1" applyFont="1" applyFill="1" applyBorder="1"/>
    <xf numFmtId="0" fontId="3" fillId="2" borderId="0" xfId="0" applyFont="1" applyFill="1" applyBorder="1"/>
    <xf numFmtId="165" fontId="3" fillId="2" borderId="0" xfId="0" applyNumberFormat="1" applyFont="1" applyFill="1" applyBorder="1"/>
    <xf numFmtId="166" fontId="3" fillId="2" borderId="0" xfId="0" applyNumberFormat="1" applyFont="1" applyFill="1" applyBorder="1"/>
    <xf numFmtId="43" fontId="3" fillId="2" borderId="0" xfId="0" applyNumberFormat="1" applyFont="1" applyFill="1" applyBorder="1"/>
    <xf numFmtId="39" fontId="3" fillId="2" borderId="0" xfId="1" applyNumberFormat="1" applyFont="1" applyFill="1" applyBorder="1"/>
    <xf numFmtId="0" fontId="23" fillId="0" borderId="0" xfId="2" applyFont="1" applyFill="1" applyAlignment="1"/>
    <xf numFmtId="0" fontId="24" fillId="0" borderId="0" xfId="2" applyFont="1"/>
    <xf numFmtId="0" fontId="24" fillId="0" borderId="0" xfId="2" applyFont="1" applyFill="1"/>
    <xf numFmtId="0" fontId="25" fillId="0" borderId="9" xfId="2" applyFont="1" applyFill="1" applyBorder="1" applyAlignment="1">
      <alignment horizontal="center"/>
    </xf>
    <xf numFmtId="0" fontId="25" fillId="0" borderId="9" xfId="2" applyFont="1" applyFill="1" applyBorder="1" applyAlignment="1">
      <alignment horizontal="right"/>
    </xf>
    <xf numFmtId="0" fontId="25" fillId="0" borderId="9" xfId="2" applyFont="1" applyBorder="1" applyAlignment="1">
      <alignment horizontal="right"/>
    </xf>
    <xf numFmtId="0" fontId="25" fillId="0" borderId="0" xfId="2" applyFont="1" applyAlignment="1">
      <alignment horizontal="center"/>
    </xf>
    <xf numFmtId="0" fontId="26" fillId="0" borderId="9" xfId="2" applyFont="1" applyFill="1" applyBorder="1" applyAlignment="1">
      <alignment horizontal="left"/>
    </xf>
    <xf numFmtId="0" fontId="27" fillId="0" borderId="9" xfId="2" applyFont="1" applyBorder="1" applyAlignment="1">
      <alignment horizontal="center"/>
    </xf>
    <xf numFmtId="0" fontId="27" fillId="0" borderId="0" xfId="2" applyFont="1" applyAlignment="1">
      <alignment horizontal="center"/>
    </xf>
    <xf numFmtId="0" fontId="27" fillId="0" borderId="9" xfId="2" applyFont="1" applyFill="1" applyBorder="1" applyAlignment="1">
      <alignment horizontal="left"/>
    </xf>
    <xf numFmtId="0" fontId="24" fillId="0" borderId="9" xfId="2" applyFont="1" applyFill="1" applyBorder="1"/>
    <xf numFmtId="17" fontId="24" fillId="0" borderId="9" xfId="2" applyNumberFormat="1" applyFont="1" applyFill="1" applyBorder="1"/>
    <xf numFmtId="164" fontId="24" fillId="0" borderId="9" xfId="2" applyNumberFormat="1" applyFont="1" applyBorder="1"/>
    <xf numFmtId="43" fontId="24" fillId="0" borderId="0" xfId="2" applyNumberFormat="1" applyFont="1"/>
    <xf numFmtId="0" fontId="25" fillId="0" borderId="0" xfId="2" applyFont="1"/>
    <xf numFmtId="0" fontId="25" fillId="0" borderId="9" xfId="2" applyFont="1" applyFill="1" applyBorder="1"/>
    <xf numFmtId="2" fontId="10" fillId="0" borderId="6" xfId="0" applyNumberFormat="1" applyFont="1" applyBorder="1"/>
    <xf numFmtId="43" fontId="14" fillId="0" borderId="40" xfId="1" applyFont="1" applyBorder="1"/>
    <xf numFmtId="0" fontId="0" fillId="0" borderId="0" xfId="0" applyFill="1"/>
    <xf numFmtId="0" fontId="0" fillId="0" borderId="0" xfId="0" applyFill="1" applyAlignment="1">
      <alignment wrapText="1"/>
    </xf>
    <xf numFmtId="43" fontId="6" fillId="0" borderId="12" xfId="1" applyFont="1" applyFill="1" applyBorder="1"/>
    <xf numFmtId="43" fontId="6" fillId="0" borderId="21" xfId="1" applyFont="1" applyFill="1" applyBorder="1"/>
    <xf numFmtId="43" fontId="6" fillId="0" borderId="13" xfId="1" applyFont="1" applyFill="1" applyBorder="1"/>
    <xf numFmtId="0" fontId="3" fillId="0" borderId="0" xfId="0" applyFont="1" applyFill="1"/>
    <xf numFmtId="2" fontId="3" fillId="0" borderId="6" xfId="0" applyNumberFormat="1" applyFont="1" applyFill="1" applyBorder="1"/>
    <xf numFmtId="2" fontId="3" fillId="0" borderId="9" xfId="0" applyNumberFormat="1" applyFont="1" applyFill="1" applyBorder="1"/>
    <xf numFmtId="2" fontId="10" fillId="0" borderId="9" xfId="0" applyNumberFormat="1" applyFont="1" applyFill="1" applyBorder="1"/>
    <xf numFmtId="2" fontId="3" fillId="0" borderId="22" xfId="0" applyNumberFormat="1" applyFont="1" applyFill="1" applyBorder="1"/>
    <xf numFmtId="2" fontId="3" fillId="0" borderId="0" xfId="0" applyNumberFormat="1" applyFont="1" applyFill="1" applyBorder="1"/>
    <xf numFmtId="2" fontId="3" fillId="0" borderId="0" xfId="0" applyNumberFormat="1" applyFont="1" applyFill="1"/>
    <xf numFmtId="0" fontId="3" fillId="0" borderId="6" xfId="0" applyFont="1" applyFill="1" applyBorder="1"/>
    <xf numFmtId="0" fontId="10" fillId="0" borderId="6" xfId="0" applyFont="1" applyFill="1" applyBorder="1"/>
    <xf numFmtId="0" fontId="10" fillId="0" borderId="8" xfId="0" applyFont="1" applyFill="1" applyBorder="1"/>
    <xf numFmtId="2" fontId="10" fillId="0" borderId="6" xfId="0" applyNumberFormat="1" applyFont="1" applyFill="1" applyBorder="1"/>
    <xf numFmtId="0" fontId="3" fillId="0" borderId="9" xfId="0" applyFont="1" applyFill="1" applyBorder="1"/>
    <xf numFmtId="0" fontId="6" fillId="0" borderId="3" xfId="0" applyFont="1" applyFill="1" applyBorder="1" applyAlignment="1">
      <alignment wrapText="1"/>
    </xf>
    <xf numFmtId="0" fontId="15" fillId="0" borderId="42" xfId="0" applyFont="1" applyBorder="1" applyAlignment="1">
      <alignment wrapText="1"/>
    </xf>
    <xf numFmtId="0" fontId="3" fillId="0" borderId="17" xfId="0" applyFont="1" applyFill="1" applyBorder="1"/>
    <xf numFmtId="0" fontId="22" fillId="0" borderId="43" xfId="0" applyFont="1" applyFill="1" applyBorder="1"/>
    <xf numFmtId="0" fontId="22" fillId="0" borderId="15" xfId="0" applyFont="1" applyFill="1" applyBorder="1"/>
    <xf numFmtId="10" fontId="3" fillId="0" borderId="0" xfId="4" applyNumberFormat="1" applyFont="1" applyFill="1" applyBorder="1"/>
    <xf numFmtId="10" fontId="3" fillId="0" borderId="17" xfId="4" applyNumberFormat="1" applyFont="1" applyFill="1" applyBorder="1"/>
    <xf numFmtId="0" fontId="22" fillId="0" borderId="15" xfId="0" applyFont="1" applyBorder="1"/>
    <xf numFmtId="2" fontId="22" fillId="0" borderId="14" xfId="0" applyNumberFormat="1" applyFont="1" applyBorder="1"/>
    <xf numFmtId="2" fontId="22" fillId="0" borderId="14" xfId="0" applyNumberFormat="1" applyFont="1" applyFill="1" applyBorder="1"/>
    <xf numFmtId="172" fontId="22" fillId="0" borderId="14" xfId="4" applyNumberFormat="1" applyFont="1" applyFill="1" applyBorder="1"/>
    <xf numFmtId="172" fontId="22" fillId="0" borderId="15" xfId="4" applyNumberFormat="1" applyFont="1" applyFill="1" applyBorder="1"/>
    <xf numFmtId="0" fontId="3" fillId="0" borderId="44" xfId="0" applyFont="1" applyFill="1" applyBorder="1"/>
    <xf numFmtId="0" fontId="3" fillId="0" borderId="44" xfId="0" applyFont="1" applyBorder="1"/>
    <xf numFmtId="0" fontId="3" fillId="0" borderId="45" xfId="0" applyFont="1" applyBorder="1"/>
    <xf numFmtId="10" fontId="3" fillId="0" borderId="19" xfId="4" applyNumberFormat="1" applyFont="1" applyFill="1" applyBorder="1"/>
    <xf numFmtId="172" fontId="22" fillId="0" borderId="43" xfId="4" applyNumberFormat="1" applyFont="1" applyFill="1" applyBorder="1"/>
    <xf numFmtId="165" fontId="10" fillId="0" borderId="9" xfId="1" applyNumberFormat="1" applyFont="1" applyBorder="1"/>
    <xf numFmtId="0" fontId="10" fillId="0" borderId="9" xfId="0" applyFont="1" applyBorder="1" applyAlignment="1">
      <alignment wrapText="1"/>
    </xf>
    <xf numFmtId="2" fontId="3" fillId="0" borderId="16" xfId="0" applyNumberFormat="1" applyFont="1" applyBorder="1"/>
    <xf numFmtId="164" fontId="3" fillId="0" borderId="16" xfId="1" applyNumberFormat="1" applyFont="1" applyBorder="1"/>
    <xf numFmtId="0" fontId="12" fillId="0" borderId="16" xfId="0" applyFont="1" applyBorder="1"/>
    <xf numFmtId="167" fontId="3" fillId="0" borderId="16" xfId="1" applyNumberFormat="1" applyFont="1" applyBorder="1"/>
    <xf numFmtId="1" fontId="3" fillId="0" borderId="9" xfId="0" applyNumberFormat="1" applyFont="1" applyBorder="1"/>
    <xf numFmtId="164" fontId="3" fillId="0" borderId="9" xfId="1" applyNumberFormat="1" applyFont="1" applyBorder="1"/>
    <xf numFmtId="0" fontId="10" fillId="0" borderId="12" xfId="0" applyFont="1" applyBorder="1"/>
    <xf numFmtId="165" fontId="10" fillId="0" borderId="12" xfId="1" applyNumberFormat="1" applyFont="1" applyBorder="1"/>
    <xf numFmtId="1" fontId="3" fillId="0" borderId="12" xfId="0" applyNumberFormat="1" applyFont="1" applyBorder="1"/>
    <xf numFmtId="2" fontId="3" fillId="0" borderId="12" xfId="0" applyNumberFormat="1" applyFont="1" applyBorder="1"/>
    <xf numFmtId="164" fontId="3" fillId="0" borderId="12" xfId="1" applyNumberFormat="1" applyFont="1" applyBorder="1"/>
    <xf numFmtId="0" fontId="10" fillId="0" borderId="16" xfId="0" applyFont="1" applyBorder="1"/>
    <xf numFmtId="165" fontId="10" fillId="0" borderId="16" xfId="1" applyNumberFormat="1" applyFont="1" applyBorder="1"/>
    <xf numFmtId="0" fontId="10" fillId="0" borderId="8" xfId="0" applyFont="1" applyBorder="1"/>
    <xf numFmtId="167" fontId="3" fillId="0" borderId="10" xfId="1" applyNumberFormat="1" applyFont="1" applyBorder="1"/>
    <xf numFmtId="0" fontId="10" fillId="2" borderId="8" xfId="0" applyFont="1" applyFill="1" applyBorder="1"/>
    <xf numFmtId="0" fontId="10" fillId="0" borderId="11" xfId="0" applyFont="1" applyBorder="1"/>
    <xf numFmtId="167" fontId="3" fillId="0" borderId="13" xfId="1" applyNumberFormat="1" applyFont="1" applyBorder="1"/>
    <xf numFmtId="0" fontId="6" fillId="0" borderId="40" xfId="0" applyFont="1" applyBorder="1" applyAlignment="1">
      <alignment wrapText="1"/>
    </xf>
    <xf numFmtId="0" fontId="6" fillId="0" borderId="41" xfId="0" applyFont="1" applyBorder="1" applyAlignment="1">
      <alignment wrapText="1"/>
    </xf>
    <xf numFmtId="0" fontId="15" fillId="0" borderId="35" xfId="0" applyFont="1" applyBorder="1" applyAlignment="1">
      <alignment wrapText="1"/>
    </xf>
    <xf numFmtId="0" fontId="15" fillId="0" borderId="40" xfId="0" applyFont="1" applyBorder="1" applyAlignment="1">
      <alignment wrapText="1"/>
    </xf>
    <xf numFmtId="0" fontId="15" fillId="0" borderId="41" xfId="0" applyFont="1" applyBorder="1" applyAlignment="1">
      <alignment wrapText="1"/>
    </xf>
    <xf numFmtId="164" fontId="10" fillId="0" borderId="9" xfId="1" applyNumberFormat="1" applyFont="1" applyBorder="1"/>
    <xf numFmtId="167" fontId="10" fillId="0" borderId="10" xfId="1" applyNumberFormat="1" applyFont="1" applyBorder="1"/>
    <xf numFmtId="2" fontId="10" fillId="0" borderId="12" xfId="0" applyNumberFormat="1" applyFont="1" applyBorder="1"/>
    <xf numFmtId="164" fontId="10" fillId="0" borderId="12" xfId="1" applyNumberFormat="1" applyFont="1" applyBorder="1"/>
    <xf numFmtId="167" fontId="10" fillId="0" borderId="13" xfId="1" applyNumberFormat="1" applyFont="1" applyBorder="1"/>
    <xf numFmtId="0" fontId="6" fillId="0" borderId="3" xfId="0" applyFont="1" applyBorder="1" applyAlignment="1">
      <alignment wrapText="1"/>
    </xf>
    <xf numFmtId="0" fontId="10" fillId="0" borderId="5" xfId="0" applyFont="1" applyBorder="1"/>
    <xf numFmtId="1" fontId="3" fillId="0" borderId="6" xfId="0" applyNumberFormat="1" applyFont="1" applyBorder="1"/>
    <xf numFmtId="164" fontId="3" fillId="0" borderId="6" xfId="1" applyNumberFormat="1" applyFont="1" applyBorder="1"/>
    <xf numFmtId="167" fontId="3" fillId="0" borderId="47" xfId="1" applyNumberFormat="1" applyFont="1" applyBorder="1"/>
    <xf numFmtId="0" fontId="6" fillId="0" borderId="46" xfId="0" applyFont="1" applyBorder="1" applyAlignment="1">
      <alignment wrapText="1"/>
    </xf>
    <xf numFmtId="164" fontId="10" fillId="0" borderId="6" xfId="1" applyNumberFormat="1" applyFont="1" applyBorder="1"/>
    <xf numFmtId="167" fontId="10" fillId="0" borderId="47" xfId="1" applyNumberFormat="1" applyFont="1" applyBorder="1"/>
    <xf numFmtId="0" fontId="15" fillId="0" borderId="1" xfId="0" applyFont="1" applyBorder="1" applyAlignment="1">
      <alignment wrapText="1"/>
    </xf>
    <xf numFmtId="0" fontId="15" fillId="0" borderId="3" xfId="0" applyFont="1" applyBorder="1" applyAlignment="1">
      <alignment wrapText="1"/>
    </xf>
    <xf numFmtId="43" fontId="3" fillId="0" borderId="8" xfId="0" applyNumberFormat="1" applyFont="1" applyBorder="1"/>
    <xf numFmtId="173" fontId="3" fillId="0" borderId="9" xfId="1" applyNumberFormat="1" applyFont="1" applyBorder="1"/>
    <xf numFmtId="173" fontId="3" fillId="0" borderId="10" xfId="1" applyNumberFormat="1" applyFont="1" applyBorder="1"/>
    <xf numFmtId="0" fontId="3" fillId="0" borderId="8" xfId="0" applyFont="1" applyBorder="1" applyAlignment="1">
      <alignment wrapText="1"/>
    </xf>
    <xf numFmtId="173" fontId="3" fillId="2" borderId="10" xfId="1" applyNumberFormat="1" applyFont="1" applyFill="1" applyBorder="1"/>
    <xf numFmtId="167" fontId="3" fillId="0" borderId="8" xfId="1" applyNumberFormat="1" applyFont="1" applyBorder="1"/>
    <xf numFmtId="0" fontId="3" fillId="0" borderId="11" xfId="0" applyFont="1" applyBorder="1"/>
    <xf numFmtId="0" fontId="3" fillId="0" borderId="12" xfId="0" applyFont="1" applyBorder="1"/>
    <xf numFmtId="0" fontId="3" fillId="0" borderId="13" xfId="0" applyFont="1" applyBorder="1"/>
    <xf numFmtId="0" fontId="3" fillId="0" borderId="10" xfId="0" applyFont="1" applyBorder="1"/>
    <xf numFmtId="165" fontId="3" fillId="0" borderId="16" xfId="0" applyNumberFormat="1" applyFont="1" applyBorder="1"/>
    <xf numFmtId="166" fontId="12" fillId="0" borderId="16" xfId="0" applyNumberFormat="1" applyFont="1" applyBorder="1"/>
    <xf numFmtId="43" fontId="3" fillId="0" borderId="16" xfId="0" applyNumberFormat="1" applyFont="1" applyBorder="1"/>
    <xf numFmtId="39" fontId="3" fillId="0" borderId="16" xfId="1" applyNumberFormat="1" applyFont="1" applyBorder="1"/>
    <xf numFmtId="173" fontId="12" fillId="0" borderId="0" xfId="0" applyNumberFormat="1" applyFont="1" applyBorder="1"/>
    <xf numFmtId="165" fontId="3" fillId="0" borderId="9" xfId="0" applyNumberFormat="1" applyFont="1" applyBorder="1"/>
    <xf numFmtId="43" fontId="3" fillId="0" borderId="9" xfId="0" applyNumberFormat="1" applyFont="1" applyBorder="1"/>
    <xf numFmtId="39" fontId="3" fillId="0" borderId="10" xfId="1" applyNumberFormat="1" applyFont="1" applyBorder="1"/>
    <xf numFmtId="165" fontId="3" fillId="0" borderId="12" xfId="0" applyNumberFormat="1" applyFont="1" applyBorder="1"/>
    <xf numFmtId="43" fontId="3" fillId="0" borderId="12" xfId="0" applyNumberFormat="1" applyFont="1" applyBorder="1"/>
    <xf numFmtId="39" fontId="3" fillId="0" borderId="13" xfId="1" applyNumberFormat="1" applyFont="1" applyBorder="1"/>
    <xf numFmtId="165" fontId="10" fillId="0" borderId="9" xfId="0" applyNumberFormat="1" applyFont="1" applyBorder="1"/>
    <xf numFmtId="166" fontId="10" fillId="0" borderId="9" xfId="0" applyNumberFormat="1" applyFont="1" applyBorder="1"/>
    <xf numFmtId="173" fontId="10" fillId="0" borderId="9" xfId="0" applyNumberFormat="1" applyFont="1" applyBorder="1"/>
    <xf numFmtId="43" fontId="10" fillId="0" borderId="9" xfId="0" applyNumberFormat="1" applyFont="1" applyBorder="1"/>
    <xf numFmtId="39" fontId="10" fillId="0" borderId="10" xfId="1" applyNumberFormat="1" applyFont="1" applyBorder="1"/>
    <xf numFmtId="166" fontId="10" fillId="2" borderId="9" xfId="0" applyNumberFormat="1" applyFont="1" applyFill="1" applyBorder="1"/>
    <xf numFmtId="173" fontId="10" fillId="2" borderId="9" xfId="0" applyNumberFormat="1" applyFont="1" applyFill="1" applyBorder="1"/>
    <xf numFmtId="173" fontId="10" fillId="0" borderId="9" xfId="0" applyNumberFormat="1" applyFont="1" applyFill="1" applyBorder="1"/>
    <xf numFmtId="165" fontId="3" fillId="0" borderId="6" xfId="0" applyNumberFormat="1" applyFont="1" applyBorder="1"/>
    <xf numFmtId="43" fontId="3" fillId="0" borderId="6" xfId="0" applyNumberFormat="1" applyFont="1" applyBorder="1"/>
    <xf numFmtId="39" fontId="3" fillId="0" borderId="47" xfId="1" applyNumberFormat="1" applyFont="1" applyBorder="1"/>
    <xf numFmtId="39" fontId="3" fillId="0" borderId="16" xfId="1" applyNumberFormat="1" applyFont="1" applyFill="1" applyBorder="1"/>
    <xf numFmtId="0" fontId="8" fillId="0" borderId="0" xfId="0" applyFont="1"/>
    <xf numFmtId="0" fontId="6" fillId="0" borderId="2" xfId="0" applyFont="1" applyFill="1" applyBorder="1" applyAlignment="1">
      <alignment wrapText="1"/>
    </xf>
    <xf numFmtId="0" fontId="6" fillId="0" borderId="20" xfId="0" applyFont="1" applyBorder="1" applyAlignment="1">
      <alignment wrapText="1"/>
    </xf>
    <xf numFmtId="0" fontId="7" fillId="2" borderId="9" xfId="0" applyFont="1" applyFill="1" applyBorder="1"/>
    <xf numFmtId="0" fontId="16" fillId="2" borderId="0" xfId="2" applyFont="1" applyFill="1" applyAlignment="1">
      <alignment horizontal="left"/>
    </xf>
    <xf numFmtId="0" fontId="10" fillId="2" borderId="0" xfId="2" applyFill="1"/>
    <xf numFmtId="0" fontId="16" fillId="2" borderId="32" xfId="2" applyFont="1" applyFill="1" applyBorder="1" applyAlignment="1">
      <alignment horizontal="right"/>
    </xf>
    <xf numFmtId="0" fontId="18" fillId="2" borderId="29" xfId="2" applyFont="1" applyFill="1" applyBorder="1" applyAlignment="1">
      <alignment horizontal="center"/>
    </xf>
    <xf numFmtId="0" fontId="18" fillId="2" borderId="32" xfId="2" applyFont="1" applyFill="1" applyBorder="1" applyAlignment="1">
      <alignment horizontal="center"/>
    </xf>
    <xf numFmtId="3" fontId="18" fillId="2" borderId="29" xfId="2" applyNumberFormat="1" applyFont="1" applyFill="1" applyBorder="1" applyAlignment="1">
      <alignment horizontal="right"/>
    </xf>
    <xf numFmtId="4" fontId="18" fillId="2" borderId="32" xfId="2" applyNumberFormat="1" applyFont="1" applyFill="1" applyBorder="1" applyAlignment="1">
      <alignment horizontal="right"/>
    </xf>
    <xf numFmtId="3" fontId="18" fillId="2" borderId="29" xfId="3" applyNumberFormat="1" applyFont="1" applyFill="1" applyBorder="1" applyAlignment="1">
      <alignment horizontal="right"/>
    </xf>
    <xf numFmtId="4" fontId="18" fillId="2" borderId="32" xfId="3" applyNumberFormat="1" applyFont="1" applyFill="1" applyBorder="1" applyAlignment="1">
      <alignment horizontal="right"/>
    </xf>
    <xf numFmtId="3" fontId="16" fillId="2" borderId="29" xfId="2" applyNumberFormat="1" applyFont="1" applyFill="1" applyBorder="1" applyAlignment="1">
      <alignment horizontal="right"/>
    </xf>
    <xf numFmtId="4" fontId="16" fillId="2" borderId="32" xfId="3" applyNumberFormat="1" applyFont="1" applyFill="1" applyBorder="1" applyAlignment="1">
      <alignment horizontal="right"/>
    </xf>
    <xf numFmtId="4" fontId="16" fillId="2" borderId="32" xfId="2" applyNumberFormat="1" applyFont="1" applyFill="1" applyBorder="1" applyAlignment="1">
      <alignment horizontal="right"/>
    </xf>
    <xf numFmtId="168" fontId="18" fillId="2" borderId="29" xfId="2" applyNumberFormat="1" applyFont="1" applyFill="1" applyBorder="1" applyAlignment="1">
      <alignment horizontal="right" vertical="center"/>
    </xf>
    <xf numFmtId="1" fontId="18" fillId="2" borderId="29" xfId="2" applyNumberFormat="1" applyFont="1" applyFill="1" applyBorder="1" applyAlignment="1">
      <alignment horizontal="right" vertical="center"/>
    </xf>
    <xf numFmtId="4" fontId="18" fillId="2" borderId="32" xfId="2" applyNumberFormat="1" applyFont="1" applyFill="1" applyBorder="1" applyAlignment="1">
      <alignment horizontal="right" vertical="center"/>
    </xf>
    <xf numFmtId="165" fontId="18" fillId="2" borderId="29" xfId="3" applyNumberFormat="1" applyFont="1" applyFill="1" applyBorder="1" applyAlignment="1">
      <alignment horizontal="right"/>
    </xf>
    <xf numFmtId="0" fontId="18" fillId="2" borderId="29" xfId="2" applyFont="1" applyFill="1" applyBorder="1" applyAlignment="1">
      <alignment horizontal="right"/>
    </xf>
    <xf numFmtId="0" fontId="18" fillId="2" borderId="28" xfId="2" applyFont="1" applyFill="1" applyBorder="1" applyAlignment="1"/>
    <xf numFmtId="0" fontId="18" fillId="2" borderId="28" xfId="2" quotePrefix="1" applyFont="1" applyFill="1" applyBorder="1" applyAlignment="1">
      <alignment horizontal="left"/>
    </xf>
    <xf numFmtId="2" fontId="16" fillId="2" borderId="29" xfId="2" applyNumberFormat="1" applyFont="1" applyFill="1" applyBorder="1" applyAlignment="1">
      <alignment horizontal="right"/>
    </xf>
    <xf numFmtId="4" fontId="16" fillId="2" borderId="29" xfId="3" applyNumberFormat="1" applyFont="1" applyFill="1" applyBorder="1" applyAlignment="1">
      <alignment horizontal="right"/>
    </xf>
    <xf numFmtId="171" fontId="16" fillId="2" borderId="29" xfId="2" applyNumberFormat="1" applyFont="1" applyFill="1" applyBorder="1" applyAlignment="1">
      <alignment horizontal="right"/>
    </xf>
    <xf numFmtId="4" fontId="16" fillId="2" borderId="29" xfId="2" applyNumberFormat="1" applyFont="1" applyFill="1" applyBorder="1" applyAlignment="1">
      <alignment horizontal="right"/>
    </xf>
    <xf numFmtId="3" fontId="10" fillId="2" borderId="0" xfId="2" applyNumberFormat="1" applyFill="1"/>
    <xf numFmtId="9" fontId="16" fillId="2" borderId="29" xfId="4" applyFont="1" applyFill="1" applyBorder="1" applyAlignment="1">
      <alignment horizontal="right"/>
    </xf>
    <xf numFmtId="10" fontId="10" fillId="2" borderId="0" xfId="2" applyNumberFormat="1" applyFill="1"/>
    <xf numFmtId="0" fontId="7" fillId="0" borderId="0" xfId="0" applyFont="1"/>
    <xf numFmtId="0" fontId="22" fillId="0" borderId="0" xfId="0" applyFont="1" applyBorder="1"/>
    <xf numFmtId="0" fontId="4" fillId="0" borderId="0" xfId="0" applyFont="1" applyBorder="1" applyAlignment="1">
      <alignment wrapText="1"/>
    </xf>
    <xf numFmtId="0" fontId="7" fillId="0" borderId="6" xfId="0" applyFont="1" applyBorder="1"/>
    <xf numFmtId="0" fontId="29" fillId="0" borderId="2" xfId="0" applyFont="1" applyBorder="1" applyAlignment="1">
      <alignment wrapText="1"/>
    </xf>
    <xf numFmtId="0" fontId="7" fillId="0" borderId="6" xfId="0" applyFont="1" applyFill="1" applyBorder="1"/>
    <xf numFmtId="0" fontId="7" fillId="0" borderId="8" xfId="0" applyFont="1" applyBorder="1"/>
    <xf numFmtId="17" fontId="7" fillId="0" borderId="6" xfId="0" applyNumberFormat="1" applyFont="1" applyFill="1" applyBorder="1"/>
    <xf numFmtId="0" fontId="7" fillId="0" borderId="9" xfId="0" applyFont="1" applyBorder="1"/>
    <xf numFmtId="0" fontId="7" fillId="0" borderId="22" xfId="0" applyFont="1" applyBorder="1"/>
    <xf numFmtId="165" fontId="10" fillId="0" borderId="9" xfId="1" applyNumberFormat="1" applyFont="1" applyFill="1" applyBorder="1"/>
    <xf numFmtId="1" fontId="3" fillId="0" borderId="9" xfId="0" applyNumberFormat="1" applyFont="1" applyFill="1" applyBorder="1"/>
    <xf numFmtId="164" fontId="3" fillId="0" borderId="9" xfId="1" applyNumberFormat="1" applyFont="1" applyFill="1" applyBorder="1"/>
    <xf numFmtId="167" fontId="3" fillId="0" borderId="10" xfId="1" applyNumberFormat="1" applyFont="1" applyFill="1" applyBorder="1"/>
    <xf numFmtId="167" fontId="3" fillId="0" borderId="0" xfId="1" applyNumberFormat="1" applyFont="1" applyFill="1" applyBorder="1"/>
    <xf numFmtId="165" fontId="10" fillId="0" borderId="9" xfId="0" applyNumberFormat="1" applyFont="1" applyFill="1" applyBorder="1"/>
    <xf numFmtId="166" fontId="10" fillId="0" borderId="9" xfId="0" applyNumberFormat="1" applyFont="1" applyFill="1" applyBorder="1"/>
    <xf numFmtId="43" fontId="10" fillId="0" borderId="9" xfId="0" applyNumberFormat="1" applyFont="1" applyFill="1" applyBorder="1"/>
    <xf numFmtId="39" fontId="10" fillId="0" borderId="10" xfId="1" applyNumberFormat="1" applyFont="1" applyFill="1" applyBorder="1"/>
    <xf numFmtId="165" fontId="3" fillId="0" borderId="0" xfId="0" applyNumberFormat="1" applyFont="1" applyFill="1" applyBorder="1"/>
    <xf numFmtId="43" fontId="3" fillId="0" borderId="0" xfId="0" applyNumberFormat="1" applyFont="1" applyFill="1" applyBorder="1"/>
    <xf numFmtId="0" fontId="7" fillId="0" borderId="0" xfId="0" applyFont="1" applyBorder="1"/>
    <xf numFmtId="2" fontId="7" fillId="0" borderId="9" xfId="0" applyNumberFormat="1" applyFont="1" applyBorder="1"/>
    <xf numFmtId="2" fontId="7" fillId="0" borderId="9" xfId="0" applyNumberFormat="1" applyFont="1" applyFill="1" applyBorder="1"/>
    <xf numFmtId="43" fontId="3" fillId="0" borderId="0" xfId="0" applyNumberFormat="1" applyFont="1"/>
    <xf numFmtId="0" fontId="7" fillId="0" borderId="5" xfId="0" applyFont="1" applyBorder="1"/>
    <xf numFmtId="0" fontId="7" fillId="0" borderId="8" xfId="0" applyFont="1" applyFill="1" applyBorder="1"/>
    <xf numFmtId="0" fontId="7" fillId="0" borderId="8" xfId="0" applyFont="1" applyFill="1" applyBorder="1" applyAlignment="1">
      <alignment wrapText="1"/>
    </xf>
    <xf numFmtId="0" fontId="7" fillId="2" borderId="8" xfId="0" applyFont="1" applyFill="1" applyBorder="1"/>
    <xf numFmtId="0" fontId="7" fillId="2" borderId="40" xfId="0" applyFont="1" applyFill="1" applyBorder="1"/>
    <xf numFmtId="0" fontId="7" fillId="2" borderId="9" xfId="0" applyFont="1" applyFill="1" applyBorder="1" applyAlignment="1">
      <alignment wrapText="1"/>
    </xf>
    <xf numFmtId="165" fontId="7" fillId="2" borderId="9" xfId="1" applyNumberFormat="1" applyFont="1" applyFill="1" applyBorder="1"/>
    <xf numFmtId="1" fontId="7" fillId="2" borderId="9" xfId="0" applyNumberFormat="1" applyFont="1" applyFill="1" applyBorder="1"/>
    <xf numFmtId="0" fontId="7" fillId="0" borderId="11" xfId="0" applyFont="1" applyBorder="1"/>
    <xf numFmtId="0" fontId="7" fillId="0" borderId="12" xfId="0" applyFont="1" applyBorder="1"/>
    <xf numFmtId="165" fontId="7" fillId="0" borderId="12" xfId="0" applyNumberFormat="1" applyFont="1" applyBorder="1"/>
    <xf numFmtId="166" fontId="7" fillId="0" borderId="12" xfId="0" applyNumberFormat="1" applyFont="1" applyBorder="1"/>
    <xf numFmtId="173" fontId="7" fillId="0" borderId="12" xfId="0" applyNumberFormat="1" applyFont="1" applyBorder="1"/>
    <xf numFmtId="43" fontId="7" fillId="0" borderId="12" xfId="0" applyNumberFormat="1" applyFont="1" applyBorder="1"/>
    <xf numFmtId="39" fontId="7" fillId="0" borderId="13" xfId="1" applyNumberFormat="1" applyFont="1" applyBorder="1"/>
    <xf numFmtId="166" fontId="7" fillId="0" borderId="6" xfId="0" applyNumberFormat="1" applyFont="1" applyBorder="1"/>
    <xf numFmtId="173" fontId="7" fillId="0" borderId="6" xfId="0" applyNumberFormat="1" applyFont="1" applyBorder="1"/>
    <xf numFmtId="166" fontId="7" fillId="0" borderId="9" xfId="0" applyNumberFormat="1" applyFont="1" applyBorder="1"/>
    <xf numFmtId="173" fontId="7" fillId="0" borderId="9" xfId="0" applyNumberFormat="1" applyFont="1" applyBorder="1"/>
    <xf numFmtId="0" fontId="7" fillId="0" borderId="6" xfId="0" applyFont="1" applyFill="1" applyBorder="1" applyAlignment="1">
      <alignment horizontal="right"/>
    </xf>
    <xf numFmtId="0" fontId="7" fillId="0" borderId="9" xfId="0" applyFont="1" applyBorder="1" applyAlignment="1">
      <alignment horizontal="right"/>
    </xf>
    <xf numFmtId="0" fontId="7" fillId="0" borderId="9" xfId="0" applyFont="1" applyFill="1" applyBorder="1" applyAlignment="1">
      <alignment horizontal="right"/>
    </xf>
    <xf numFmtId="2" fontId="3" fillId="4" borderId="9" xfId="0" applyNumberFormat="1" applyFont="1" applyFill="1" applyBorder="1"/>
    <xf numFmtId="2" fontId="3" fillId="0" borderId="22" xfId="0" applyNumberFormat="1" applyFont="1" applyFill="1" applyBorder="1" applyAlignment="1">
      <alignment horizontal="right" vertical="center"/>
    </xf>
    <xf numFmtId="2" fontId="3" fillId="0" borderId="6" xfId="0" applyNumberFormat="1" applyFont="1" applyFill="1" applyBorder="1" applyAlignment="1">
      <alignment horizontal="right" vertical="center"/>
    </xf>
    <xf numFmtId="2" fontId="3" fillId="0" borderId="22" xfId="0" applyNumberFormat="1" applyFont="1" applyBorder="1" applyAlignment="1">
      <alignment vertical="center"/>
    </xf>
    <xf numFmtId="2" fontId="3" fillId="0" borderId="6" xfId="0" applyNumberFormat="1" applyFont="1" applyBorder="1" applyAlignment="1">
      <alignment vertical="center"/>
    </xf>
    <xf numFmtId="2" fontId="3" fillId="0" borderId="22" xfId="0" applyNumberFormat="1" applyFont="1" applyBorder="1" applyAlignment="1">
      <alignment horizontal="right" vertical="center"/>
    </xf>
    <xf numFmtId="2" fontId="3" fillId="0" borderId="6" xfId="0" applyNumberFormat="1" applyFont="1" applyBorder="1" applyAlignment="1">
      <alignment horizontal="right" vertical="center"/>
    </xf>
    <xf numFmtId="2" fontId="3" fillId="0" borderId="22" xfId="0" applyNumberFormat="1" applyFont="1" applyFill="1" applyBorder="1" applyAlignment="1">
      <alignment vertical="center"/>
    </xf>
    <xf numFmtId="2" fontId="3" fillId="0" borderId="6" xfId="0" applyNumberFormat="1" applyFont="1" applyFill="1" applyBorder="1" applyAlignment="1">
      <alignment vertical="center"/>
    </xf>
    <xf numFmtId="2" fontId="3" fillId="0" borderId="39" xfId="0" applyNumberFormat="1" applyFont="1" applyBorder="1" applyAlignment="1">
      <alignment vertical="center"/>
    </xf>
    <xf numFmtId="2" fontId="3" fillId="0" borderId="22" xfId="0" applyNumberFormat="1" applyFont="1" applyBorder="1" applyAlignment="1">
      <alignment horizontal="right"/>
    </xf>
    <xf numFmtId="2" fontId="3" fillId="0" borderId="6" xfId="0" applyNumberFormat="1" applyFont="1" applyBorder="1" applyAlignment="1">
      <alignment horizontal="right"/>
    </xf>
    <xf numFmtId="2" fontId="3" fillId="0" borderId="39" xfId="0" applyNumberFormat="1" applyFont="1" applyBorder="1" applyAlignment="1">
      <alignment horizontal="right" vertical="center"/>
    </xf>
    <xf numFmtId="2" fontId="3" fillId="0" borderId="39" xfId="0" applyNumberFormat="1" applyFont="1" applyFill="1" applyBorder="1" applyAlignment="1">
      <alignment horizontal="right" vertical="center"/>
    </xf>
    <xf numFmtId="2" fontId="10" fillId="0" borderId="22" xfId="0" applyNumberFormat="1" applyFont="1" applyBorder="1" applyAlignment="1">
      <alignment horizontal="left" vertical="center"/>
    </xf>
    <xf numFmtId="2" fontId="10" fillId="0" borderId="39" xfId="0" applyNumberFormat="1" applyFont="1" applyBorder="1" applyAlignment="1">
      <alignment horizontal="left" vertical="center"/>
    </xf>
    <xf numFmtId="2" fontId="10" fillId="0" borderId="6" xfId="0" applyNumberFormat="1" applyFont="1" applyBorder="1" applyAlignment="1">
      <alignment horizontal="left" vertical="center"/>
    </xf>
    <xf numFmtId="2" fontId="10" fillId="0" borderId="22" xfId="0" applyNumberFormat="1" applyFont="1" applyFill="1" applyBorder="1" applyAlignment="1">
      <alignment horizontal="left" vertical="center"/>
    </xf>
    <xf numFmtId="2" fontId="10" fillId="0" borderId="39" xfId="0" applyNumberFormat="1" applyFont="1" applyFill="1" applyBorder="1" applyAlignment="1">
      <alignment horizontal="left" vertical="center"/>
    </xf>
    <xf numFmtId="2" fontId="10" fillId="0" borderId="6" xfId="0" applyNumberFormat="1" applyFont="1" applyFill="1" applyBorder="1" applyAlignment="1">
      <alignment horizontal="left" vertical="center"/>
    </xf>
    <xf numFmtId="0" fontId="16" fillId="2" borderId="0" xfId="2" applyFont="1" applyFill="1" applyAlignment="1">
      <alignment horizontal="left"/>
    </xf>
    <xf numFmtId="0" fontId="16" fillId="2" borderId="24" xfId="2" applyFont="1" applyFill="1" applyBorder="1" applyAlignment="1">
      <alignment horizontal="center" vertical="center"/>
    </xf>
    <xf numFmtId="0" fontId="16" fillId="2" borderId="28" xfId="2" applyFont="1" applyFill="1" applyBorder="1" applyAlignment="1">
      <alignment horizontal="center" vertical="center"/>
    </xf>
    <xf numFmtId="0" fontId="16" fillId="2" borderId="25" xfId="2" applyFont="1" applyFill="1" applyBorder="1" applyAlignment="1">
      <alignment horizontal="center" vertical="center" wrapText="1"/>
    </xf>
    <xf numFmtId="0" fontId="16" fillId="2" borderId="29" xfId="2" applyFont="1" applyFill="1" applyBorder="1" applyAlignment="1">
      <alignment horizontal="center" vertical="center" wrapText="1"/>
    </xf>
    <xf numFmtId="0" fontId="16" fillId="2" borderId="26" xfId="2" applyFont="1" applyFill="1" applyBorder="1" applyAlignment="1">
      <alignment horizontal="center" vertical="center"/>
    </xf>
    <xf numFmtId="0" fontId="16" fillId="2" borderId="27" xfId="2" applyFont="1" applyFill="1" applyBorder="1" applyAlignment="1">
      <alignment horizontal="center" vertical="center"/>
    </xf>
    <xf numFmtId="0" fontId="16" fillId="2" borderId="30" xfId="2" applyFont="1" applyFill="1" applyBorder="1" applyAlignment="1">
      <alignment horizontal="center" vertical="center"/>
    </xf>
    <xf numFmtId="0" fontId="16" fillId="2" borderId="31" xfId="2" applyFont="1" applyFill="1" applyBorder="1" applyAlignment="1">
      <alignment horizontal="center" vertical="center"/>
    </xf>
    <xf numFmtId="17" fontId="24" fillId="0" borderId="22" xfId="2" applyNumberFormat="1" applyFont="1" applyFill="1" applyBorder="1" applyAlignment="1">
      <alignment horizontal="right" vertical="center"/>
    </xf>
    <xf numFmtId="17" fontId="24" fillId="0" borderId="39" xfId="2" applyNumberFormat="1" applyFont="1" applyFill="1" applyBorder="1" applyAlignment="1">
      <alignment horizontal="right" vertical="center"/>
    </xf>
    <xf numFmtId="17" fontId="24" fillId="0" borderId="6" xfId="2" applyNumberFormat="1" applyFont="1" applyFill="1" applyBorder="1" applyAlignment="1">
      <alignment horizontal="right" vertical="center"/>
    </xf>
    <xf numFmtId="17" fontId="24" fillId="0" borderId="22" xfId="2" applyNumberFormat="1" applyFont="1" applyFill="1" applyBorder="1" applyAlignment="1">
      <alignment horizontal="right"/>
    </xf>
    <xf numFmtId="17" fontId="24" fillId="0" borderId="6" xfId="2" applyNumberFormat="1" applyFont="1" applyFill="1" applyBorder="1" applyAlignment="1">
      <alignment horizontal="right"/>
    </xf>
  </cellXfs>
  <cellStyles count="6">
    <cellStyle name="Comma" xfId="1" builtinId="3"/>
    <cellStyle name="Comma 2" xfId="3"/>
    <cellStyle name="Normal" xfId="0" builtinId="0"/>
    <cellStyle name="Normal 2" xfId="2"/>
    <cellStyle name="Normal 3" xfId="5"/>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Kenyan Grid</a:t>
            </a:r>
            <a:r>
              <a:rPr lang="en-US" baseline="0"/>
              <a:t> </a:t>
            </a:r>
            <a:r>
              <a:rPr lang="en-US"/>
              <a:t>% Generation July 18- June 19</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26C9-D940-9D69-8BADE78E3388}"/>
              </c:ext>
            </c:extLst>
          </c:dPt>
          <c:dPt>
            <c:idx val="1"/>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3-26C9-D940-9D69-8BADE78E3388}"/>
              </c:ext>
            </c:extLst>
          </c:dPt>
          <c:dPt>
            <c:idx val="2"/>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5-26C9-D940-9D69-8BADE78E3388}"/>
              </c:ext>
            </c:extLst>
          </c:dPt>
          <c:dPt>
            <c:idx val="3"/>
            <c:bubble3D val="0"/>
            <c:spPr>
              <a:solidFill>
                <a:schemeClr val="accent1">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7-26C9-D940-9D69-8BADE78E3388}"/>
              </c:ext>
            </c:extLst>
          </c:dPt>
          <c:dPt>
            <c:idx val="4"/>
            <c:bubble3D val="0"/>
            <c:spPr>
              <a:solidFill>
                <a:schemeClr val="accent3">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9-26C9-D940-9D69-8BADE78E3388}"/>
              </c:ext>
            </c:extLst>
          </c:dPt>
          <c:dPt>
            <c:idx val="5"/>
            <c:bubble3D val="0"/>
            <c:spPr>
              <a:solidFill>
                <a:schemeClr val="accent5">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B-26C9-D940-9D69-8BADE78E3388}"/>
              </c:ext>
            </c:extLst>
          </c:dPt>
          <c:cat>
            <c:strRef>
              <c:f>'Power Plants'!$E$80:$E$85</c:f>
              <c:strCache>
                <c:ptCount val="6"/>
                <c:pt idx="0">
                  <c:v>Biomass</c:v>
                </c:pt>
                <c:pt idx="1">
                  <c:v>Geothermal</c:v>
                </c:pt>
                <c:pt idx="2">
                  <c:v>Hydro</c:v>
                </c:pt>
                <c:pt idx="3">
                  <c:v>Solar</c:v>
                </c:pt>
                <c:pt idx="4">
                  <c:v>Wind</c:v>
                </c:pt>
                <c:pt idx="5">
                  <c:v>Thermal</c:v>
                </c:pt>
              </c:strCache>
            </c:strRef>
          </c:cat>
          <c:val>
            <c:numRef>
              <c:f>'Power Plants'!$G$80:$G$85</c:f>
              <c:numCache>
                <c:formatCode>0.00%</c:formatCode>
                <c:ptCount val="6"/>
                <c:pt idx="0">
                  <c:v>2.3927228357281008E-5</c:v>
                </c:pt>
                <c:pt idx="1">
                  <c:v>0.44914644903112583</c:v>
                </c:pt>
                <c:pt idx="2">
                  <c:v>0.33380984861384216</c:v>
                </c:pt>
                <c:pt idx="3">
                  <c:v>1.353545016459072E-5</c:v>
                </c:pt>
                <c:pt idx="4">
                  <c:v>0.10634899447606842</c:v>
                </c:pt>
                <c:pt idx="5">
                  <c:v>0.11065724520044172</c:v>
                </c:pt>
              </c:numCache>
            </c:numRef>
          </c:val>
          <c:extLst xmlns:c16r2="http://schemas.microsoft.com/office/drawing/2015/06/chart">
            <c:ext xmlns:c16="http://schemas.microsoft.com/office/drawing/2014/chart" uri="{C3380CC4-5D6E-409C-BE32-E72D297353CC}">
              <c16:uniqueId val="{00000000-D455-5746-8844-08163D5F69A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Kenyan Grid  Power Plants Capacity % share June 19 </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14A8-B94C-BDAC-F26221AFDB75}"/>
              </c:ext>
            </c:extLst>
          </c:dPt>
          <c:dPt>
            <c:idx val="1"/>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3-14A8-B94C-BDAC-F26221AFDB75}"/>
              </c:ext>
            </c:extLst>
          </c:dPt>
          <c:dPt>
            <c:idx val="2"/>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5-14A8-B94C-BDAC-F26221AFDB75}"/>
              </c:ext>
            </c:extLst>
          </c:dPt>
          <c:dPt>
            <c:idx val="3"/>
            <c:bubble3D val="0"/>
            <c:spPr>
              <a:solidFill>
                <a:schemeClr val="accent1">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7-14A8-B94C-BDAC-F26221AFDB75}"/>
              </c:ext>
            </c:extLst>
          </c:dPt>
          <c:dPt>
            <c:idx val="4"/>
            <c:bubble3D val="0"/>
            <c:spPr>
              <a:solidFill>
                <a:schemeClr val="accent3">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9-14A8-B94C-BDAC-F26221AFDB75}"/>
              </c:ext>
            </c:extLst>
          </c:dPt>
          <c:dPt>
            <c:idx val="5"/>
            <c:bubble3D val="0"/>
            <c:spPr>
              <a:solidFill>
                <a:schemeClr val="accent5">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B-14A8-B94C-BDAC-F26221AFDB75}"/>
              </c:ext>
            </c:extLst>
          </c:dPt>
          <c:cat>
            <c:strRef>
              <c:f>'Power Plants'!$B$80:$B$85</c:f>
              <c:strCache>
                <c:ptCount val="6"/>
                <c:pt idx="0">
                  <c:v>Biomass</c:v>
                </c:pt>
                <c:pt idx="1">
                  <c:v>Geothermal</c:v>
                </c:pt>
                <c:pt idx="2">
                  <c:v>Hydro</c:v>
                </c:pt>
                <c:pt idx="3">
                  <c:v>Solar</c:v>
                </c:pt>
                <c:pt idx="4">
                  <c:v>Wind</c:v>
                </c:pt>
                <c:pt idx="5">
                  <c:v>Thermal</c:v>
                </c:pt>
              </c:strCache>
            </c:strRef>
          </c:cat>
          <c:val>
            <c:numRef>
              <c:f>'Power Plants'!$C$80:$C$85</c:f>
              <c:numCache>
                <c:formatCode>0.00%</c:formatCode>
                <c:ptCount val="6"/>
                <c:pt idx="0">
                  <c:v>1.0529668657651514E-2</c:v>
                </c:pt>
                <c:pt idx="1">
                  <c:v>0.24934255381318784</c:v>
                </c:pt>
                <c:pt idx="2">
                  <c:v>0.31051127934346007</c:v>
                </c:pt>
                <c:pt idx="3">
                  <c:v>9.4014898729031379E-5</c:v>
                </c:pt>
                <c:pt idx="4">
                  <c:v>0.12616799409436014</c:v>
                </c:pt>
                <c:pt idx="5">
                  <c:v>0.30335448919261127</c:v>
                </c:pt>
              </c:numCache>
            </c:numRef>
          </c:val>
          <c:extLst xmlns:c16r2="http://schemas.microsoft.com/office/drawing/2015/06/chart">
            <c:ext xmlns:c16="http://schemas.microsoft.com/office/drawing/2014/chart" uri="{C3380CC4-5D6E-409C-BE32-E72D297353CC}">
              <c16:uniqueId val="{00000000-4933-F248-BC04-9397D6BDFE3D}"/>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25</xdr:col>
      <xdr:colOff>687212</xdr:colOff>
      <xdr:row>13</xdr:row>
      <xdr:rowOff>76200</xdr:rowOff>
    </xdr:from>
    <xdr:to>
      <xdr:col>29</xdr:col>
      <xdr:colOff>1114779</xdr:colOff>
      <xdr:row>22</xdr:row>
      <xdr:rowOff>42333</xdr:rowOff>
    </xdr:to>
    <xdr:sp macro="" textlink="">
      <xdr:nvSpPr>
        <xdr:cNvPr id="2" name="TextBox 2">
          <a:extLst>
            <a:ext uri="{FF2B5EF4-FFF2-40B4-BE49-F238E27FC236}">
              <a16:creationId xmlns="" xmlns:a16="http://schemas.microsoft.com/office/drawing/2014/main" id="{7A26BC7C-361D-E748-A07D-358550CE8E90}"/>
            </a:ext>
          </a:extLst>
        </xdr:cNvPr>
        <xdr:cNvSpPr txBox="1">
          <a:spLocks noChangeArrowheads="1"/>
        </xdr:cNvSpPr>
      </xdr:nvSpPr>
      <xdr:spPr bwMode="auto">
        <a:xfrm>
          <a:off x="31632879" y="2644422"/>
          <a:ext cx="5507567" cy="2858911"/>
        </a:xfrm>
        <a:prstGeom prst="rect">
          <a:avLst/>
        </a:prstGeom>
        <a:solidFill>
          <a:srgbClr val="FFFFFF"/>
        </a:solidFill>
        <a:ln w="25400">
          <a:solidFill>
            <a:srgbClr val="7F7F7F"/>
          </a:solidFill>
          <a:miter lim="800000"/>
          <a:headEnd/>
          <a:tailEnd/>
        </a:ln>
        <a:effectLst>
          <a:outerShdw blurRad="50800" dist="38100" dir="2700000" algn="tl" rotWithShape="0">
            <a:srgbClr val="808080">
              <a:alpha val="42999"/>
            </a:srgbClr>
          </a:outerShdw>
        </a:effectLst>
      </xdr:spPr>
      <xdr:txBody>
        <a:bodyPr vertOverflow="clip" wrap="square" lIns="27432" tIns="22860" rIns="0" bIns="0" anchor="t" upright="1"/>
        <a:lstStyle/>
        <a:p>
          <a:pPr algn="l" rtl="0">
            <a:defRPr sz="1000"/>
          </a:pPr>
          <a:r>
            <a:rPr lang="en-US" sz="1200" b="0" i="0" u="none" strike="noStrike" baseline="0">
              <a:solidFill>
                <a:sysClr val="windowText" lastClr="000000"/>
              </a:solidFill>
              <a:latin typeface="Calibri" charset="0"/>
              <a:cs typeface="Calibri" charset="0"/>
            </a:rPr>
            <a:t>Calculation of EF el,m,y is done using option A1  (equation 2) on page 7 of the grid emission factor tool using the equation shown below:</a:t>
          </a:r>
        </a:p>
        <a:p>
          <a:pPr algn="l" rtl="0">
            <a:defRPr sz="1000"/>
          </a:pPr>
          <a:endParaRPr lang="en-US" sz="1200" b="0" i="0" u="none" strike="noStrike" baseline="0">
            <a:solidFill>
              <a:srgbClr val="000000"/>
            </a:solidFill>
            <a:latin typeface="Calibri" charset="0"/>
            <a:cs typeface="Calibri" charset="0"/>
          </a:endParaRPr>
        </a:p>
        <a:p>
          <a:pPr algn="l" rtl="0">
            <a:defRPr sz="1000"/>
          </a:pPr>
          <a:endParaRPr lang="en-US" sz="1200" b="0" i="0" u="none" strike="noStrike" baseline="0">
            <a:solidFill>
              <a:srgbClr val="000000"/>
            </a:solidFill>
            <a:latin typeface="Calibri" charset="0"/>
            <a:cs typeface="Calibri" charset="0"/>
          </a:endParaRPr>
        </a:p>
      </xdr:txBody>
    </xdr:sp>
    <xdr:clientData/>
  </xdr:twoCellAnchor>
  <xdr:twoCellAnchor editAs="oneCell">
    <xdr:from>
      <xdr:col>26</xdr:col>
      <xdr:colOff>127004</xdr:colOff>
      <xdr:row>14</xdr:row>
      <xdr:rowOff>181578</xdr:rowOff>
    </xdr:from>
    <xdr:to>
      <xdr:col>29</xdr:col>
      <xdr:colOff>558804</xdr:colOff>
      <xdr:row>21</xdr:row>
      <xdr:rowOff>17289</xdr:rowOff>
    </xdr:to>
    <xdr:pic>
      <xdr:nvPicPr>
        <xdr:cNvPr id="3" name="Picture 3">
          <a:extLst>
            <a:ext uri="{FF2B5EF4-FFF2-40B4-BE49-F238E27FC236}">
              <a16:creationId xmlns="" xmlns:a16="http://schemas.microsoft.com/office/drawing/2014/main" id="{7D4452F8-BEEB-C54F-92F4-50E1979564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05226" y="3582356"/>
          <a:ext cx="4679245" cy="1312791"/>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19</xdr:col>
      <xdr:colOff>1072444</xdr:colOff>
      <xdr:row>19</xdr:row>
      <xdr:rowOff>21168</xdr:rowOff>
    </xdr:from>
    <xdr:to>
      <xdr:col>24</xdr:col>
      <xdr:colOff>659694</xdr:colOff>
      <xdr:row>25</xdr:row>
      <xdr:rowOff>14114</xdr:rowOff>
    </xdr:to>
    <xdr:sp macro="" textlink="">
      <xdr:nvSpPr>
        <xdr:cNvPr id="4" name="TextBox 4">
          <a:extLst>
            <a:ext uri="{FF2B5EF4-FFF2-40B4-BE49-F238E27FC236}">
              <a16:creationId xmlns="" xmlns:a16="http://schemas.microsoft.com/office/drawing/2014/main" id="{B06E72D7-EF7E-6A43-99EF-8A46743B6D22}"/>
            </a:ext>
          </a:extLst>
        </xdr:cNvPr>
        <xdr:cNvSpPr txBox="1">
          <a:spLocks noChangeArrowheads="1"/>
        </xdr:cNvSpPr>
      </xdr:nvSpPr>
      <xdr:spPr bwMode="auto">
        <a:xfrm>
          <a:off x="24948444" y="4875390"/>
          <a:ext cx="5824361" cy="1206502"/>
        </a:xfrm>
        <a:prstGeom prst="rect">
          <a:avLst/>
        </a:prstGeom>
        <a:solidFill>
          <a:srgbClr val="FFFFFF"/>
        </a:solidFill>
        <a:ln w="25400">
          <a:solidFill>
            <a:srgbClr val="7F7F7F"/>
          </a:solidFill>
          <a:miter lim="800000"/>
          <a:headEnd/>
          <a:tailEnd/>
        </a:ln>
        <a:effectLst>
          <a:outerShdw blurRad="50800" dist="38100" dir="2700000" algn="tl" rotWithShape="0">
            <a:srgbClr val="808080">
              <a:alpha val="42999"/>
            </a:srgbClr>
          </a:outerShdw>
        </a:effectLst>
      </xdr:spPr>
      <xdr:txBody>
        <a:bodyPr vertOverflow="clip" wrap="square" lIns="27432" tIns="22860" rIns="0" bIns="0" anchor="t" upright="1"/>
        <a:lstStyle/>
        <a:p>
          <a:pPr algn="l" rtl="0">
            <a:defRPr sz="1000"/>
          </a:pPr>
          <a:r>
            <a:rPr lang="en-US" sz="1200" b="0" i="0" u="none" strike="noStrike" baseline="0">
              <a:solidFill>
                <a:srgbClr val="000000"/>
              </a:solidFill>
              <a:latin typeface="Calibri" charset="0"/>
              <a:cs typeface="Calibri" charset="0"/>
            </a:rPr>
            <a:t>The specific fuel consumption is used to calculate the fuel consumption (FC i,m,y) of thermal power plants. The Specific Fuel Consumption in kg/MWh is multiplied by the annual electricity production in MWh to obtain the fuel consumption in kg.</a:t>
          </a:r>
        </a:p>
        <a:p>
          <a:pPr algn="l" rtl="0">
            <a:defRPr sz="1000"/>
          </a:pPr>
          <a:endParaRPr lang="en-US" sz="1200" b="0" i="0" u="none" strike="noStrike" baseline="0">
            <a:solidFill>
              <a:srgbClr val="000000"/>
            </a:solidFill>
            <a:latin typeface="Calibri" charset="0"/>
            <a:cs typeface="Calibri" charset="0"/>
          </a:endParaRPr>
        </a:p>
        <a:p>
          <a:pPr algn="l" rtl="0">
            <a:defRPr sz="1000"/>
          </a:pPr>
          <a:r>
            <a:rPr lang="en-US" sz="1200" b="0" i="0" u="none" strike="noStrike" baseline="0">
              <a:solidFill>
                <a:srgbClr val="000000"/>
              </a:solidFill>
              <a:latin typeface="Calibri" charset="0"/>
              <a:cs typeface="Calibri" charset="0"/>
            </a:rPr>
            <a:t> The Specific Fuel Consumption is used by the Kenya Power and Lighting Company to determine the Fuel Cost Charge on the Tariff.</a:t>
          </a:r>
        </a:p>
        <a:p>
          <a:pPr algn="l" rtl="0">
            <a:defRPr sz="1000"/>
          </a:pPr>
          <a:endParaRPr lang="en-US" sz="1200" b="0" i="0" u="none" strike="noStrike" baseline="0">
            <a:solidFill>
              <a:srgbClr val="000000"/>
            </a:solidFill>
            <a:latin typeface="Calibri" charset="0"/>
            <a:cs typeface="Calibri" charset="0"/>
          </a:endParaRPr>
        </a:p>
        <a:p>
          <a:pPr algn="l" rtl="0">
            <a:defRPr sz="1000"/>
          </a:pPr>
          <a:endParaRPr lang="en-US" sz="1200" b="0" i="0" u="none" strike="noStrike" baseline="0">
            <a:solidFill>
              <a:srgbClr val="000000"/>
            </a:solidFill>
            <a:latin typeface="Calibri" charset="0"/>
            <a:cs typeface="Calibri" charset="0"/>
          </a:endParaRPr>
        </a:p>
      </xdr:txBody>
    </xdr:sp>
    <xdr:clientData/>
  </xdr:twoCellAnchor>
  <xdr:twoCellAnchor>
    <xdr:from>
      <xdr:col>7</xdr:col>
      <xdr:colOff>276225</xdr:colOff>
      <xdr:row>1</xdr:row>
      <xdr:rowOff>139699</xdr:rowOff>
    </xdr:from>
    <xdr:to>
      <xdr:col>11</xdr:col>
      <xdr:colOff>307975</xdr:colOff>
      <xdr:row>11</xdr:row>
      <xdr:rowOff>12701</xdr:rowOff>
    </xdr:to>
    <xdr:sp macro="" textlink="">
      <xdr:nvSpPr>
        <xdr:cNvPr id="5" name="Rectangle 2">
          <a:extLst>
            <a:ext uri="{FF2B5EF4-FFF2-40B4-BE49-F238E27FC236}">
              <a16:creationId xmlns="" xmlns:a16="http://schemas.microsoft.com/office/drawing/2014/main" id="{B09A6D8B-53CB-5E43-9D05-76BAF62AC25F}"/>
            </a:ext>
          </a:extLst>
        </xdr:cNvPr>
        <xdr:cNvSpPr>
          <a:spLocks noChangeArrowheads="1"/>
        </xdr:cNvSpPr>
      </xdr:nvSpPr>
      <xdr:spPr bwMode="auto">
        <a:xfrm>
          <a:off x="8988425" y="330199"/>
          <a:ext cx="5314950" cy="1778002"/>
        </a:xfrm>
        <a:prstGeom prst="rect">
          <a:avLst/>
        </a:prstGeom>
        <a:solidFill>
          <a:srgbClr val="FFFFFF"/>
        </a:solidFill>
        <a:ln w="9525">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2860" rIns="0" bIns="0" anchor="t" upright="1"/>
        <a:lstStyle/>
        <a:p>
          <a:pPr algn="l" rtl="0">
            <a:defRPr sz="1000"/>
          </a:pPr>
          <a:r>
            <a:rPr lang="en-US" sz="1200" b="1" i="0" u="none" strike="noStrike" baseline="0">
              <a:solidFill>
                <a:sysClr val="windowText" lastClr="000000"/>
              </a:solidFill>
              <a:latin typeface="Calibri" charset="0"/>
              <a:cs typeface="Calibri" charset="0"/>
            </a:rPr>
            <a:t>Data was obtained from Kenya Power </a:t>
          </a:r>
        </a:p>
        <a:p>
          <a:pPr algn="l" rtl="0">
            <a:defRPr sz="1000"/>
          </a:pPr>
          <a:r>
            <a:rPr lang="en-US" sz="1200" b="1" i="0" u="none" strike="noStrike" baseline="0">
              <a:solidFill>
                <a:sysClr val="windowText" lastClr="000000"/>
              </a:solidFill>
              <a:latin typeface="Calibri" charset="0"/>
              <a:cs typeface="Calibri" charset="0"/>
            </a:rPr>
            <a:t>CORE</a:t>
          </a:r>
        </a:p>
        <a:p>
          <a:pPr algn="l" rtl="0">
            <a:defRPr sz="1000"/>
          </a:pPr>
          <a:r>
            <a:rPr lang="en-US" sz="1200" b="0" i="0" u="none" strike="noStrike" baseline="0">
              <a:solidFill>
                <a:sysClr val="windowText" lastClr="000000"/>
              </a:solidFill>
              <a:latin typeface="Calibri" charset="0"/>
              <a:cs typeface="Calibri" charset="0"/>
            </a:rPr>
            <a:t>Sheet 2 -  "KPLC Data"  - breakdown per plant</a:t>
          </a:r>
        </a:p>
        <a:p>
          <a:pPr algn="l" rtl="0">
            <a:defRPr sz="1000"/>
          </a:pPr>
          <a:r>
            <a:rPr lang="en-US" sz="1200" b="0" i="0" u="none" strike="noStrike" baseline="0">
              <a:solidFill>
                <a:sysClr val="windowText" lastClr="000000"/>
              </a:solidFill>
              <a:latin typeface="Calibri" charset="0"/>
              <a:cs typeface="Calibri" charset="0"/>
            </a:rPr>
            <a:t>Sheet 3 - "KPLC Data I" -  further breakdown per unit</a:t>
          </a:r>
        </a:p>
        <a:p>
          <a:pPr algn="l" rtl="0">
            <a:defRPr sz="1000"/>
          </a:pPr>
          <a:endParaRPr lang="en-US" sz="1200" b="0" i="0" u="none" strike="noStrike" baseline="0">
            <a:solidFill>
              <a:sysClr val="windowText" lastClr="000000"/>
            </a:solidFill>
            <a:latin typeface="Calibri" charset="0"/>
            <a:cs typeface="Calibri" charset="0"/>
          </a:endParaRPr>
        </a:p>
        <a:p>
          <a:pPr algn="l" rtl="0">
            <a:defRPr sz="1000"/>
          </a:pPr>
          <a:r>
            <a:rPr lang="en-US" sz="1200" b="1" i="0" u="none" strike="noStrike" baseline="0">
              <a:solidFill>
                <a:sysClr val="windowText" lastClr="000000"/>
              </a:solidFill>
              <a:latin typeface="Calibri" charset="0"/>
              <a:cs typeface="Calibri" charset="0"/>
            </a:rPr>
            <a:t>SUPPORT </a:t>
          </a:r>
        </a:p>
        <a:p>
          <a:pPr algn="l" rtl="0">
            <a:defRPr sz="1000"/>
          </a:pPr>
          <a:r>
            <a:rPr lang="en-US" sz="1200" b="0" i="0" u="none" strike="noStrike" baseline="0">
              <a:solidFill>
                <a:sysClr val="windowText" lastClr="000000"/>
              </a:solidFill>
              <a:latin typeface="Calibri" charset="0"/>
              <a:cs typeface="Calibri" charset="0"/>
            </a:rPr>
            <a:t>Broader context provided by KPLC annual reports</a:t>
          </a:r>
        </a:p>
        <a:p>
          <a:pPr algn="l" rtl="0">
            <a:defRPr sz="1000"/>
          </a:pPr>
          <a:r>
            <a:rPr lang="en-US" sz="1200" b="0" i="1" u="none" strike="noStrike" baseline="0">
              <a:solidFill>
                <a:sysClr val="windowText" lastClr="000000"/>
              </a:solidFill>
              <a:latin typeface="Calibri" charset="0"/>
              <a:cs typeface="Calibri" charset="0"/>
            </a:rPr>
            <a:t>NB - 2018/19 report has not been released though the underlying data for the draft report has been shared as per the aforementioned KPLC sheets.</a:t>
          </a:r>
        </a:p>
      </xdr:txBody>
    </xdr:sp>
    <xdr:clientData/>
  </xdr:twoCellAnchor>
  <xdr:twoCellAnchor>
    <xdr:from>
      <xdr:col>17</xdr:col>
      <xdr:colOff>1134533</xdr:colOff>
      <xdr:row>21</xdr:row>
      <xdr:rowOff>22224</xdr:rowOff>
    </xdr:from>
    <xdr:to>
      <xdr:col>19</xdr:col>
      <xdr:colOff>1100667</xdr:colOff>
      <xdr:row>22</xdr:row>
      <xdr:rowOff>31751</xdr:rowOff>
    </xdr:to>
    <xdr:cxnSp macro="">
      <xdr:nvCxnSpPr>
        <xdr:cNvPr id="7" name="Straight Arrow Connector 6">
          <a:extLst>
            <a:ext uri="{FF2B5EF4-FFF2-40B4-BE49-F238E27FC236}">
              <a16:creationId xmlns="" xmlns:a16="http://schemas.microsoft.com/office/drawing/2014/main" id="{581B17F1-80DE-6B46-B348-DDF9B94000C8}"/>
            </a:ext>
          </a:extLst>
        </xdr:cNvPr>
        <xdr:cNvCxnSpPr/>
      </xdr:nvCxnSpPr>
      <xdr:spPr>
        <a:xfrm flipV="1">
          <a:off x="22544616" y="4678891"/>
          <a:ext cx="2410884" cy="210610"/>
        </a:xfrm>
        <a:prstGeom prst="straightConnector1">
          <a:avLst/>
        </a:prstGeom>
        <a:ln w="38100">
          <a:solidFill>
            <a:srgbClr val="FF0000"/>
          </a:solidFill>
          <a:headEnd type="oval"/>
          <a:tailEnd type="arrow"/>
        </a:ln>
        <a:effectLst/>
      </xdr:spPr>
      <xdr:style>
        <a:lnRef idx="2">
          <a:schemeClr val="accent1"/>
        </a:lnRef>
        <a:fillRef idx="0">
          <a:schemeClr val="accent1"/>
        </a:fillRef>
        <a:effectRef idx="1">
          <a:schemeClr val="accent1"/>
        </a:effectRef>
        <a:fontRef idx="minor">
          <a:schemeClr val="tx1"/>
        </a:fontRef>
      </xdr:style>
    </xdr:cxnSp>
    <xdr:clientData/>
  </xdr:twoCellAnchor>
  <xdr:twoCellAnchor>
    <xdr:from>
      <xdr:col>27</xdr:col>
      <xdr:colOff>238478</xdr:colOff>
      <xdr:row>20</xdr:row>
      <xdr:rowOff>14115</xdr:rowOff>
    </xdr:from>
    <xdr:to>
      <xdr:col>28</xdr:col>
      <xdr:colOff>211667</xdr:colOff>
      <xdr:row>40</xdr:row>
      <xdr:rowOff>42333</xdr:rowOff>
    </xdr:to>
    <xdr:cxnSp macro="">
      <xdr:nvCxnSpPr>
        <xdr:cNvPr id="8" name="Straight Arrow Connector 11">
          <a:extLst>
            <a:ext uri="{FF2B5EF4-FFF2-40B4-BE49-F238E27FC236}">
              <a16:creationId xmlns="" xmlns:a16="http://schemas.microsoft.com/office/drawing/2014/main" id="{6BED3C89-7ED2-6942-B7FA-B16C236EEA80}"/>
            </a:ext>
          </a:extLst>
        </xdr:cNvPr>
        <xdr:cNvCxnSpPr>
          <a:cxnSpLocks noChangeShapeType="1"/>
        </xdr:cNvCxnSpPr>
      </xdr:nvCxnSpPr>
      <xdr:spPr bwMode="auto">
        <a:xfrm flipH="1" flipV="1">
          <a:off x="34189811" y="5080004"/>
          <a:ext cx="805745" cy="4713107"/>
        </a:xfrm>
        <a:prstGeom prst="straightConnector1">
          <a:avLst/>
        </a:prstGeom>
        <a:noFill/>
        <a:ln w="38100">
          <a:solidFill>
            <a:srgbClr val="FF0000"/>
          </a:solidFill>
          <a:round/>
          <a:headEnd type="oval" w="med" len="med"/>
          <a:tailEnd type="arrow" w="med" len="med"/>
        </a:ln>
        <a:effectLst>
          <a:outerShdw blurRad="40000" dist="20000" dir="5400000" rotWithShape="0">
            <a:srgbClr val="808080">
              <a:alpha val="37999"/>
            </a:srgbClr>
          </a:outerShdw>
        </a:effectLst>
        <a:extLst>
          <a:ext uri="{909E8E84-426E-40DD-AFC4-6F175D3DCCD1}">
            <a14:hiddenFill xmlns:a14="http://schemas.microsoft.com/office/drawing/2010/main">
              <a:noFill/>
            </a14:hiddenFill>
          </a:ext>
        </a:extLst>
      </xdr:spPr>
    </xdr:cxnSp>
    <xdr:clientData/>
  </xdr:twoCellAnchor>
  <xdr:twoCellAnchor>
    <xdr:from>
      <xdr:col>16</xdr:col>
      <xdr:colOff>243415</xdr:colOff>
      <xdr:row>20</xdr:row>
      <xdr:rowOff>52916</xdr:rowOff>
    </xdr:from>
    <xdr:to>
      <xdr:col>16</xdr:col>
      <xdr:colOff>1016000</xdr:colOff>
      <xdr:row>22</xdr:row>
      <xdr:rowOff>50803</xdr:rowOff>
    </xdr:to>
    <xdr:cxnSp macro="">
      <xdr:nvCxnSpPr>
        <xdr:cNvPr id="11" name="Straight Arrow Connector 10">
          <a:extLst>
            <a:ext uri="{FF2B5EF4-FFF2-40B4-BE49-F238E27FC236}">
              <a16:creationId xmlns="" xmlns:a16="http://schemas.microsoft.com/office/drawing/2014/main" id="{EFA754A4-383B-D548-88F5-5C9D06B1B976}"/>
            </a:ext>
          </a:extLst>
        </xdr:cNvPr>
        <xdr:cNvCxnSpPr/>
      </xdr:nvCxnSpPr>
      <xdr:spPr>
        <a:xfrm flipV="1">
          <a:off x="17631832" y="4519083"/>
          <a:ext cx="772585" cy="389470"/>
        </a:xfrm>
        <a:prstGeom prst="straightConnector1">
          <a:avLst/>
        </a:prstGeom>
        <a:ln w="38100">
          <a:solidFill>
            <a:srgbClr val="FF0000"/>
          </a:solidFill>
          <a:headEnd type="oval"/>
          <a:tailEnd type="arrow"/>
        </a:ln>
        <a:effectLst/>
      </xdr:spPr>
      <xdr:style>
        <a:lnRef idx="2">
          <a:schemeClr val="accent1"/>
        </a:lnRef>
        <a:fillRef idx="0">
          <a:schemeClr val="accent1"/>
        </a:fillRef>
        <a:effectRef idx="1">
          <a:schemeClr val="accent1"/>
        </a:effectRef>
        <a:fontRef idx="minor">
          <a:schemeClr val="tx1"/>
        </a:fontRef>
      </xdr:style>
    </xdr:cxnSp>
    <xdr:clientData/>
  </xdr:twoCellAnchor>
  <xdr:twoCellAnchor>
    <xdr:from>
      <xdr:col>16</xdr:col>
      <xdr:colOff>1090085</xdr:colOff>
      <xdr:row>18</xdr:row>
      <xdr:rowOff>74082</xdr:rowOff>
    </xdr:from>
    <xdr:to>
      <xdr:col>18</xdr:col>
      <xdr:colOff>804335</xdr:colOff>
      <xdr:row>21</xdr:row>
      <xdr:rowOff>95249</xdr:rowOff>
    </xdr:to>
    <xdr:sp macro="" textlink="">
      <xdr:nvSpPr>
        <xdr:cNvPr id="14" name="TextBox 4">
          <a:extLst>
            <a:ext uri="{FF2B5EF4-FFF2-40B4-BE49-F238E27FC236}">
              <a16:creationId xmlns="" xmlns:a16="http://schemas.microsoft.com/office/drawing/2014/main" id="{D2D27BB8-D7E4-4C4D-B448-1B45A926CA1C}"/>
            </a:ext>
          </a:extLst>
        </xdr:cNvPr>
        <xdr:cNvSpPr txBox="1">
          <a:spLocks noChangeArrowheads="1"/>
        </xdr:cNvSpPr>
      </xdr:nvSpPr>
      <xdr:spPr bwMode="auto">
        <a:xfrm>
          <a:off x="18478502" y="4159249"/>
          <a:ext cx="2084916" cy="592667"/>
        </a:xfrm>
        <a:prstGeom prst="rect">
          <a:avLst/>
        </a:prstGeom>
        <a:solidFill>
          <a:srgbClr val="FFFFFF"/>
        </a:solidFill>
        <a:ln w="25400">
          <a:solidFill>
            <a:srgbClr val="7F7F7F"/>
          </a:solidFill>
          <a:miter lim="800000"/>
          <a:headEnd/>
          <a:tailEnd/>
        </a:ln>
        <a:effectLst>
          <a:outerShdw blurRad="50800" dist="38100" dir="2700000" algn="tl" rotWithShape="0">
            <a:srgbClr val="808080">
              <a:alpha val="42999"/>
            </a:srgbClr>
          </a:outerShdw>
        </a:effectLst>
      </xdr:spPr>
      <xdr:txBody>
        <a:bodyPr vertOverflow="clip" wrap="square" lIns="27432" tIns="22860" rIns="0" bIns="0" anchor="t" upright="1"/>
        <a:lstStyle/>
        <a:p>
          <a:pPr algn="l" rtl="0">
            <a:defRPr sz="1000"/>
          </a:pPr>
          <a:r>
            <a:rPr lang="en-US" sz="1200" b="0" i="0" u="none" strike="noStrike" baseline="0">
              <a:solidFill>
                <a:srgbClr val="000000"/>
              </a:solidFill>
              <a:latin typeface="Calibri" charset="0"/>
              <a:cs typeface="Calibri" charset="0"/>
            </a:rPr>
            <a:t>Based on 2015 -2020 Power Generation and Transmission Master Plan page  69 </a:t>
          </a:r>
        </a:p>
        <a:p>
          <a:pPr algn="l" rtl="0">
            <a:defRPr sz="1000"/>
          </a:pPr>
          <a:endParaRPr lang="en-US" sz="1200" b="0" i="0" u="none" strike="noStrike" baseline="0">
            <a:solidFill>
              <a:srgbClr val="000000"/>
            </a:solidFill>
            <a:latin typeface="Calibri" charset="0"/>
            <a:cs typeface="Calibri" charset="0"/>
          </a:endParaRPr>
        </a:p>
      </xdr:txBody>
    </xdr:sp>
    <xdr:clientData/>
  </xdr:twoCellAnchor>
  <xdr:twoCellAnchor>
    <xdr:from>
      <xdr:col>4</xdr:col>
      <xdr:colOff>32102</xdr:colOff>
      <xdr:row>88</xdr:row>
      <xdr:rowOff>115711</xdr:rowOff>
    </xdr:from>
    <xdr:to>
      <xdr:col>8</xdr:col>
      <xdr:colOff>370769</xdr:colOff>
      <xdr:row>102</xdr:row>
      <xdr:rowOff>93133</xdr:rowOff>
    </xdr:to>
    <xdr:graphicFrame macro="">
      <xdr:nvGraphicFramePr>
        <xdr:cNvPr id="15" name="Chart 14">
          <a:extLst>
            <a:ext uri="{FF2B5EF4-FFF2-40B4-BE49-F238E27FC236}">
              <a16:creationId xmlns="" xmlns:a16="http://schemas.microsoft.com/office/drawing/2014/main" id="{841C1309-0B20-554F-B28E-5498AD376B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620889</xdr:colOff>
      <xdr:row>88</xdr:row>
      <xdr:rowOff>81845</xdr:rowOff>
    </xdr:from>
    <xdr:to>
      <xdr:col>3</xdr:col>
      <xdr:colOff>1001889</xdr:colOff>
      <xdr:row>102</xdr:row>
      <xdr:rowOff>59267</xdr:rowOff>
    </xdr:to>
    <xdr:graphicFrame macro="">
      <xdr:nvGraphicFramePr>
        <xdr:cNvPr id="18" name="Chart 17">
          <a:extLst>
            <a:ext uri="{FF2B5EF4-FFF2-40B4-BE49-F238E27FC236}">
              <a16:creationId xmlns="" xmlns:a16="http://schemas.microsoft.com/office/drawing/2014/main" id="{744E4DAD-BD0C-574B-9B07-4102FD7222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1054100</xdr:colOff>
      <xdr:row>1</xdr:row>
      <xdr:rowOff>79375</xdr:rowOff>
    </xdr:from>
    <xdr:to>
      <xdr:col>6</xdr:col>
      <xdr:colOff>428625</xdr:colOff>
      <xdr:row>11</xdr:row>
      <xdr:rowOff>28575</xdr:rowOff>
    </xdr:to>
    <xdr:sp macro="" textlink="">
      <xdr:nvSpPr>
        <xdr:cNvPr id="13" name="Rectangle 2">
          <a:extLst>
            <a:ext uri="{FF2B5EF4-FFF2-40B4-BE49-F238E27FC236}">
              <a16:creationId xmlns="" xmlns:a16="http://schemas.microsoft.com/office/drawing/2014/main" id="{1E79799E-760A-E64D-8FF5-5F054D89577A}"/>
            </a:ext>
          </a:extLst>
        </xdr:cNvPr>
        <xdr:cNvSpPr>
          <a:spLocks noChangeArrowheads="1"/>
        </xdr:cNvSpPr>
      </xdr:nvSpPr>
      <xdr:spPr bwMode="auto">
        <a:xfrm>
          <a:off x="4641850" y="269875"/>
          <a:ext cx="3613150" cy="1854200"/>
        </a:xfrm>
        <a:prstGeom prst="rect">
          <a:avLst/>
        </a:prstGeom>
        <a:solidFill>
          <a:srgbClr val="FFFFFF"/>
        </a:solidFill>
        <a:ln w="9525">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2860" rIns="0" bIns="0" anchor="t" upright="1"/>
        <a:lstStyle/>
        <a:p>
          <a:pPr algn="l" rtl="0">
            <a:defRPr sz="1000"/>
          </a:pPr>
          <a:r>
            <a:rPr lang="en-US" sz="1200" b="1" i="0" u="none" strike="noStrike" baseline="0">
              <a:solidFill>
                <a:sysClr val="windowText" lastClr="000000"/>
              </a:solidFill>
              <a:latin typeface="Calibri" charset="0"/>
              <a:cs typeface="Calibri" charset="0"/>
            </a:rPr>
            <a:t>BASE</a:t>
          </a:r>
        </a:p>
        <a:p>
          <a:pPr algn="l" rtl="0">
            <a:defRPr sz="1000"/>
          </a:pPr>
          <a:r>
            <a:rPr lang="en-US" sz="1200" b="0" i="0" u="none" strike="noStrike" baseline="0">
              <a:solidFill>
                <a:sysClr val="windowText" lastClr="000000"/>
              </a:solidFill>
              <a:latin typeface="Calibri" charset="0"/>
              <a:cs typeface="Calibri" charset="0"/>
            </a:rPr>
            <a:t>1a. Power Generation and Tranmission Master Plan (PGTMP) 2015-2035, page 54</a:t>
          </a:r>
        </a:p>
        <a:p>
          <a:pPr algn="l" rtl="0">
            <a:defRPr sz="1000"/>
          </a:pPr>
          <a:endParaRPr lang="en-US" sz="1200" b="0" i="0" u="none" strike="noStrike" baseline="0">
            <a:solidFill>
              <a:sysClr val="windowText" lastClr="000000"/>
            </a:solidFill>
            <a:latin typeface="Calibri" charset="0"/>
            <a:cs typeface="Calibri" charset="0"/>
          </a:endParaRPr>
        </a:p>
        <a:p>
          <a:pPr algn="l" rtl="0">
            <a:defRPr sz="1000"/>
          </a:pPr>
          <a:r>
            <a:rPr lang="en-US" sz="1200" b="1" i="0" u="none" strike="noStrike" baseline="0">
              <a:solidFill>
                <a:sysClr val="windowText" lastClr="000000"/>
              </a:solidFill>
              <a:latin typeface="Calibri" charset="0"/>
              <a:cs typeface="Calibri" charset="0"/>
            </a:rPr>
            <a:t>SUPPORT</a:t>
          </a:r>
        </a:p>
        <a:p>
          <a:pPr algn="l" rtl="0">
            <a:defRPr sz="1000"/>
          </a:pPr>
          <a:r>
            <a:rPr lang="en-US" sz="1200" b="0" i="0" u="none" strike="noStrike" baseline="0">
              <a:solidFill>
                <a:sysClr val="windowText" lastClr="000000"/>
              </a:solidFill>
              <a:latin typeface="Calibri" charset="0"/>
              <a:cs typeface="Calibri" charset="0"/>
            </a:rPr>
            <a:t>1b. KPLC provided comissioning certificates under provisions of the PPA;</a:t>
          </a:r>
        </a:p>
        <a:p>
          <a:pPr algn="l" rtl="0">
            <a:defRPr sz="1000"/>
          </a:pPr>
          <a:r>
            <a:rPr lang="en-US" sz="1200" b="0" i="0" u="none" strike="noStrike" baseline="0">
              <a:solidFill>
                <a:sysClr val="windowText" lastClr="000000"/>
              </a:solidFill>
              <a:latin typeface="Calibri" charset="0"/>
              <a:cs typeface="Calibri" charset="0"/>
            </a:rPr>
            <a:t>1c. CODs for KenGen Electrecity Generating Company PLC (KenGen) owned small hydro's constrcuted pre-1960 - website site information confrimed by the entity. </a:t>
          </a:r>
        </a:p>
      </xdr:txBody>
    </xdr:sp>
    <xdr:clientData/>
  </xdr:twoCellAnchor>
  <xdr:twoCellAnchor>
    <xdr:from>
      <xdr:col>6</xdr:col>
      <xdr:colOff>15876</xdr:colOff>
      <xdr:row>11</xdr:row>
      <xdr:rowOff>63500</xdr:rowOff>
    </xdr:from>
    <xdr:to>
      <xdr:col>12</xdr:col>
      <xdr:colOff>809626</xdr:colOff>
      <xdr:row>12</xdr:row>
      <xdr:rowOff>190500</xdr:rowOff>
    </xdr:to>
    <xdr:sp macro="" textlink="">
      <xdr:nvSpPr>
        <xdr:cNvPr id="9" name="Right Brace 8">
          <a:extLst>
            <a:ext uri="{FF2B5EF4-FFF2-40B4-BE49-F238E27FC236}">
              <a16:creationId xmlns="" xmlns:a16="http://schemas.microsoft.com/office/drawing/2014/main" id="{64B45005-45D4-1A48-85A8-40427F21B0D4}"/>
            </a:ext>
          </a:extLst>
        </xdr:cNvPr>
        <xdr:cNvSpPr/>
      </xdr:nvSpPr>
      <xdr:spPr>
        <a:xfrm rot="16200000">
          <a:off x="12057064" y="-2055813"/>
          <a:ext cx="317500" cy="87471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12700</xdr:colOff>
      <xdr:row>11</xdr:row>
      <xdr:rowOff>111124</xdr:rowOff>
    </xdr:from>
    <xdr:to>
      <xdr:col>6</xdr:col>
      <xdr:colOff>4</xdr:colOff>
      <xdr:row>12</xdr:row>
      <xdr:rowOff>126999</xdr:rowOff>
    </xdr:to>
    <xdr:sp macro="" textlink="">
      <xdr:nvSpPr>
        <xdr:cNvPr id="17" name="Right Brace 16">
          <a:extLst>
            <a:ext uri="{FF2B5EF4-FFF2-40B4-BE49-F238E27FC236}">
              <a16:creationId xmlns="" xmlns:a16="http://schemas.microsoft.com/office/drawing/2014/main" id="{D404B40C-6C8A-7844-B8EC-85EF8FA2CE2D}"/>
            </a:ext>
          </a:extLst>
        </xdr:cNvPr>
        <xdr:cNvSpPr/>
      </xdr:nvSpPr>
      <xdr:spPr>
        <a:xfrm rot="16200000">
          <a:off x="6049964" y="1160460"/>
          <a:ext cx="206375" cy="229870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Africa3/Documents/Faiths%20gef%20work/Simple%20adjusted/2011-6-%20Prunus%20GEF%202009-2010-faith%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pl51212.KPLC/AppData/Local/Microsoft/Windows/Temporary%20Internet%20Files/Content.Outlook/DS6UX4SB/ENERGY%20PURCHASED%202014%20-%202015%20(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lants"/>
      <sheetName val="EF, cm"/>
      <sheetName val="EFgrid,OM,y"/>
      <sheetName val="EFel,dd,h"/>
      <sheetName val="EGpj,h"/>
      <sheetName val="Rabai"/>
      <sheetName val="Aggrekko embakasi 1"/>
      <sheetName val="Aggrekko eldoret "/>
      <sheetName val="Aggrekko embakasi (2)"/>
      <sheetName val="Aggrekko embakasi (5)"/>
      <sheetName val="Aggreko Embakasi 3"/>
      <sheetName val="Aggrekko embakasi (4)"/>
      <sheetName val="Aggrekko Naivasha"/>
      <sheetName val="Iberafrica 1"/>
      <sheetName val="Iberafrica 2"/>
      <sheetName val="Kipevu GT1"/>
      <sheetName val="Kipevu GT 2"/>
      <sheetName val="Kipevu DIESEL"/>
      <sheetName val="Tsavo"/>
      <sheetName val="Gogo"/>
      <sheetName val="Mesco"/>
      <sheetName val="Ndula"/>
      <sheetName val="Sagana"/>
      <sheetName val="Wanji"/>
      <sheetName val="Sosiani"/>
      <sheetName val="Tana"/>
      <sheetName val="Kamburu"/>
      <sheetName val="Gitaru"/>
      <sheetName val="Kindaruma"/>
      <sheetName val="Masinga"/>
      <sheetName val="Kiambere"/>
      <sheetName val="Turkwel"/>
      <sheetName val="SonduMiriu"/>
      <sheetName val="Imenti tea"/>
      <sheetName val="Olkaria 1"/>
      <sheetName val="Olkaria 2"/>
      <sheetName val="Mumias "/>
      <sheetName val="Orpower 4 steam"/>
      <sheetName val="Ngong Wind"/>
      <sheetName val="Sheet2"/>
      <sheetName val="Sheet3"/>
    </sheetNames>
    <sheetDataSet>
      <sheetData sheetId="0" refreshError="1">
        <row r="8">
          <cell r="U8">
            <v>0.6520632999999999</v>
          </cell>
        </row>
        <row r="9">
          <cell r="U9">
            <v>0.90749400000000002</v>
          </cell>
        </row>
        <row r="10">
          <cell r="U10">
            <v>0.90749400000000013</v>
          </cell>
        </row>
        <row r="11">
          <cell r="U11">
            <v>0.65807310000000008</v>
          </cell>
        </row>
        <row r="12">
          <cell r="U12">
            <v>0.67910740000000003</v>
          </cell>
        </row>
        <row r="13">
          <cell r="U13">
            <v>0.73319560000000006</v>
          </cell>
        </row>
        <row r="14">
          <cell r="U14">
            <v>0.69129719999999995</v>
          </cell>
        </row>
        <row r="15">
          <cell r="U15">
            <v>0.69129719999999995</v>
          </cell>
        </row>
        <row r="16">
          <cell r="U16">
            <v>0.70331976000000007</v>
          </cell>
        </row>
        <row r="17">
          <cell r="U17">
            <v>0.6762689999999999</v>
          </cell>
        </row>
        <row r="18">
          <cell r="U18">
            <v>0.6762689999999999</v>
          </cell>
        </row>
        <row r="19">
          <cell r="U19">
            <v>0.6762689999999999</v>
          </cell>
        </row>
        <row r="20">
          <cell r="U20">
            <v>0.67626900000000001</v>
          </cell>
        </row>
        <row r="21">
          <cell r="U21">
            <v>0.5924116439999999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MB"/>
      <sheetName val="GIT"/>
      <sheetName val="KIND"/>
      <sheetName val="KIA"/>
      <sheetName val="MAS"/>
      <sheetName val="SAG"/>
      <sheetName val="MESC"/>
      <sheetName val="WAN"/>
      <sheetName val="TAN"/>
      <sheetName val="NDU"/>
      <sheetName val="OLK"/>
      <sheetName val="GOGO"/>
      <sheetName val="SOSI"/>
      <sheetName val="TURK"/>
      <sheetName val="KDP III"/>
      <sheetName val="KIPE"/>
      <sheetName val="N-South(FIAT)"/>
      <sheetName val="SONDU MIRIU"/>
      <sheetName val="SANG'ORO"/>
      <sheetName val="LAMU"/>
      <sheetName val="GAR"/>
      <sheetName val="NGO"/>
      <sheetName val="MARS"/>
      <sheetName val="MOY"/>
      <sheetName val="WAJR"/>
      <sheetName val="LOD"/>
      <sheetName val="MAN"/>
      <sheetName val="MPEKETONI"/>
      <sheetName val="HOLA"/>
      <sheetName val="MERTI"/>
      <sheetName val="HABASWENI"/>
      <sheetName val="ELWAK"/>
      <sheetName val="BARAGOI"/>
      <sheetName val="MFANGANO"/>
      <sheetName val="LOKICHOGIO"/>
      <sheetName val="ELDAS"/>
      <sheetName val="TAKABA"/>
      <sheetName val="RHAMU"/>
      <sheetName val="LAISAMIS"/>
      <sheetName val="IBP"/>
      <sheetName val="WEST"/>
      <sheetName val="ORP4-FIRST PLANT"/>
      <sheetName val="ORP4-SECOND PLANT"/>
      <sheetName val="ORP4-THIRD PLANT"/>
      <sheetName val="TSAVO"/>
      <sheetName val="UETCL"/>
      <sheetName val="UETCL (NEW METER ARRANG.)"/>
      <sheetName val="TANESCO"/>
      <sheetName val="AHP"/>
      <sheetName val="MUMIAS"/>
      <sheetName val="RABAI POWER"/>
      <sheetName val="THIKA POWER"/>
      <sheetName val="IMENTI"/>
      <sheetName val="GIKIRA SMALL HYDRO"/>
      <sheetName val="AGGREKO(Embakasi)"/>
      <sheetName val="AGGREKO(Muhoroni)  "/>
      <sheetName val="AGGREKO(Eldoret)"/>
      <sheetName val="AGGREKO(Naivasha) "/>
      <sheetName val="EMB -GT"/>
      <sheetName val="Eburru"/>
      <sheetName val="OW37-OLK WELLHEAD"/>
      <sheetName val="OW43-OLK WELLHEAD"/>
      <sheetName val="OW914-OLK WELLHEAD "/>
      <sheetName val="OLKARIA IV"/>
      <sheetName val="OLKARIA I UNIT 4&amp;5"/>
      <sheetName val="NGONG II"/>
      <sheetName val="NGONG PHASE II"/>
      <sheetName val="GULF POWER"/>
      <sheetName val="TRIUMPH POWER"/>
      <sheetName val="JULY 2014  "/>
      <sheetName val="AUGUST 2014"/>
      <sheetName val="SEP 2014"/>
      <sheetName val="OCTOBER 2014"/>
      <sheetName val="NOVEMBER 2014"/>
      <sheetName val="DECEMBER 2014"/>
      <sheetName val="JANUARY 2015 "/>
      <sheetName val="FEBRUARY 2015  "/>
      <sheetName val="MARCH 2015"/>
      <sheetName val="APRIL 2015"/>
      <sheetName val="MAY 2015"/>
      <sheetName val="JUNE 2015"/>
      <sheetName val="SUMMARY14-15"/>
      <sheetName val="Sheet1"/>
      <sheetName val="Sheet2"/>
      <sheetName val="Sheet3"/>
      <sheetName val="Sheet4"/>
      <sheetName val="Sheet5"/>
      <sheetName val="PURCHASED"/>
      <sheetName val="DGEN OCTOBER 2016"/>
      <sheetName val="FuelCost"/>
      <sheetName val="Fuel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row r="5">
          <cell r="P5">
            <v>709.87680457971999</v>
          </cell>
        </row>
        <row r="37">
          <cell r="Q37">
            <v>37.694920240000002</v>
          </cell>
        </row>
        <row r="114">
          <cell r="P114">
            <v>35.079445</v>
          </cell>
        </row>
        <row r="115">
          <cell r="P115">
            <v>2.9510000000000001E-3</v>
          </cell>
        </row>
        <row r="116">
          <cell r="P116">
            <v>0.89906799999999998</v>
          </cell>
        </row>
      </sheetData>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106"/>
  <sheetViews>
    <sheetView tabSelected="1" zoomScaleNormal="100" workbookViewId="0">
      <selection activeCell="S15" sqref="S15"/>
    </sheetView>
  </sheetViews>
  <sheetFormatPr defaultColWidth="11" defaultRowHeight="15" x14ac:dyDescent="0.25"/>
  <cols>
    <col min="1" max="1" width="6.125" style="2" customWidth="1"/>
    <col min="2" max="2" width="24.375" style="2" bestFit="1" customWidth="1"/>
    <col min="3" max="3" width="16.5" style="2" customWidth="1"/>
    <col min="4" max="5" width="18.5" style="2" customWidth="1"/>
    <col min="6" max="6" width="11.875" style="2" customWidth="1"/>
    <col min="7" max="9" width="18.5" style="2" customWidth="1"/>
    <col min="10" max="10" width="16.125" style="134" customWidth="1"/>
    <col min="11" max="12" width="16.125" style="2" customWidth="1"/>
    <col min="13" max="14" width="11" style="2"/>
    <col min="15" max="15" width="18.875" style="93" bestFit="1" customWidth="1"/>
    <col min="16" max="16" width="28.5" style="2" bestFit="1" customWidth="1"/>
    <col min="17" max="17" width="15.875" style="2" customWidth="1"/>
    <col min="18" max="18" width="15.375" style="2" customWidth="1"/>
    <col min="19" max="19" width="16.875" style="2" customWidth="1"/>
    <col min="20" max="20" width="17.125" style="3" customWidth="1"/>
    <col min="21" max="22" width="23.875" style="3" customWidth="1"/>
    <col min="23" max="23" width="6" style="3" customWidth="1"/>
    <col min="24" max="26" width="11" style="2"/>
    <col min="27" max="27" width="28.5" style="2" bestFit="1" customWidth="1"/>
    <col min="28" max="28" width="11" style="2"/>
    <col min="29" max="29" width="16.375" style="2" customWidth="1"/>
    <col min="30" max="30" width="15.875" style="2" customWidth="1"/>
    <col min="31" max="31" width="23.125" style="2" customWidth="1"/>
    <col min="32" max="32" width="17.375" style="2" customWidth="1"/>
    <col min="33" max="33" width="23.5" style="2" customWidth="1"/>
    <col min="34" max="35" width="11" style="2"/>
    <col min="36" max="36" width="28.5" style="2" bestFit="1" customWidth="1"/>
    <col min="37" max="37" width="11" style="2"/>
    <col min="38" max="38" width="11.5" style="2" bestFit="1" customWidth="1"/>
    <col min="39" max="39" width="14.125" style="2" bestFit="1" customWidth="1"/>
    <col min="40" max="40" width="17.625" style="2" bestFit="1" customWidth="1"/>
    <col min="41" max="41" width="18.625" style="2" bestFit="1" customWidth="1"/>
    <col min="42" max="262" width="11" style="2"/>
    <col min="263" max="263" width="14.375" style="2" bestFit="1" customWidth="1"/>
    <col min="264" max="264" width="24.375" style="2" bestFit="1" customWidth="1"/>
    <col min="265" max="265" width="16.5" style="2" customWidth="1"/>
    <col min="266" max="266" width="18.5" style="2" customWidth="1"/>
    <col min="267" max="269" width="16.125" style="2" customWidth="1"/>
    <col min="270" max="271" width="11" style="2"/>
    <col min="272" max="272" width="28.5" style="2" bestFit="1" customWidth="1"/>
    <col min="273" max="273" width="15.875" style="2" customWidth="1"/>
    <col min="274" max="274" width="15.375" style="2" customWidth="1"/>
    <col min="275" max="275" width="16.875" style="2" customWidth="1"/>
    <col min="276" max="276" width="17.125" style="2" customWidth="1"/>
    <col min="277" max="278" width="23.875" style="2" customWidth="1"/>
    <col min="279" max="279" width="6" style="2" customWidth="1"/>
    <col min="280" max="282" width="11" style="2"/>
    <col min="283" max="283" width="28.5" style="2" bestFit="1" customWidth="1"/>
    <col min="284" max="284" width="11" style="2"/>
    <col min="285" max="285" width="16.375" style="2" customWidth="1"/>
    <col min="286" max="286" width="15.875" style="2" customWidth="1"/>
    <col min="287" max="287" width="23.125" style="2" customWidth="1"/>
    <col min="288" max="288" width="17.375" style="2" customWidth="1"/>
    <col min="289" max="289" width="23.5" style="2" customWidth="1"/>
    <col min="290" max="291" width="11" style="2"/>
    <col min="292" max="292" width="28.5" style="2" bestFit="1" customWidth="1"/>
    <col min="293" max="293" width="11" style="2"/>
    <col min="294" max="294" width="11.5" style="2" bestFit="1" customWidth="1"/>
    <col min="295" max="295" width="14.125" style="2" bestFit="1" customWidth="1"/>
    <col min="296" max="296" width="17.625" style="2" bestFit="1" customWidth="1"/>
    <col min="297" max="297" width="18.625" style="2" bestFit="1" customWidth="1"/>
    <col min="298" max="518" width="11" style="2"/>
    <col min="519" max="519" width="14.375" style="2" bestFit="1" customWidth="1"/>
    <col min="520" max="520" width="24.375" style="2" bestFit="1" customWidth="1"/>
    <col min="521" max="521" width="16.5" style="2" customWidth="1"/>
    <col min="522" max="522" width="18.5" style="2" customWidth="1"/>
    <col min="523" max="525" width="16.125" style="2" customWidth="1"/>
    <col min="526" max="527" width="11" style="2"/>
    <col min="528" max="528" width="28.5" style="2" bestFit="1" customWidth="1"/>
    <col min="529" max="529" width="15.875" style="2" customWidth="1"/>
    <col min="530" max="530" width="15.375" style="2" customWidth="1"/>
    <col min="531" max="531" width="16.875" style="2" customWidth="1"/>
    <col min="532" max="532" width="17.125" style="2" customWidth="1"/>
    <col min="533" max="534" width="23.875" style="2" customWidth="1"/>
    <col min="535" max="535" width="6" style="2" customWidth="1"/>
    <col min="536" max="538" width="11" style="2"/>
    <col min="539" max="539" width="28.5" style="2" bestFit="1" customWidth="1"/>
    <col min="540" max="540" width="11" style="2"/>
    <col min="541" max="541" width="16.375" style="2" customWidth="1"/>
    <col min="542" max="542" width="15.875" style="2" customWidth="1"/>
    <col min="543" max="543" width="23.125" style="2" customWidth="1"/>
    <col min="544" max="544" width="17.375" style="2" customWidth="1"/>
    <col min="545" max="545" width="23.5" style="2" customWidth="1"/>
    <col min="546" max="547" width="11" style="2"/>
    <col min="548" max="548" width="28.5" style="2" bestFit="1" customWidth="1"/>
    <col min="549" max="549" width="11" style="2"/>
    <col min="550" max="550" width="11.5" style="2" bestFit="1" customWidth="1"/>
    <col min="551" max="551" width="14.125" style="2" bestFit="1" customWidth="1"/>
    <col min="552" max="552" width="17.625" style="2" bestFit="1" customWidth="1"/>
    <col min="553" max="553" width="18.625" style="2" bestFit="1" customWidth="1"/>
    <col min="554" max="774" width="11" style="2"/>
    <col min="775" max="775" width="14.375" style="2" bestFit="1" customWidth="1"/>
    <col min="776" max="776" width="24.375" style="2" bestFit="1" customWidth="1"/>
    <col min="777" max="777" width="16.5" style="2" customWidth="1"/>
    <col min="778" max="778" width="18.5" style="2" customWidth="1"/>
    <col min="779" max="781" width="16.125" style="2" customWidth="1"/>
    <col min="782" max="783" width="11" style="2"/>
    <col min="784" max="784" width="28.5" style="2" bestFit="1" customWidth="1"/>
    <col min="785" max="785" width="15.875" style="2" customWidth="1"/>
    <col min="786" max="786" width="15.375" style="2" customWidth="1"/>
    <col min="787" max="787" width="16.875" style="2" customWidth="1"/>
    <col min="788" max="788" width="17.125" style="2" customWidth="1"/>
    <col min="789" max="790" width="23.875" style="2" customWidth="1"/>
    <col min="791" max="791" width="6" style="2" customWidth="1"/>
    <col min="792" max="794" width="11" style="2"/>
    <col min="795" max="795" width="28.5" style="2" bestFit="1" customWidth="1"/>
    <col min="796" max="796" width="11" style="2"/>
    <col min="797" max="797" width="16.375" style="2" customWidth="1"/>
    <col min="798" max="798" width="15.875" style="2" customWidth="1"/>
    <col min="799" max="799" width="23.125" style="2" customWidth="1"/>
    <col min="800" max="800" width="17.375" style="2" customWidth="1"/>
    <col min="801" max="801" width="23.5" style="2" customWidth="1"/>
    <col min="802" max="803" width="11" style="2"/>
    <col min="804" max="804" width="28.5" style="2" bestFit="1" customWidth="1"/>
    <col min="805" max="805" width="11" style="2"/>
    <col min="806" max="806" width="11.5" style="2" bestFit="1" customWidth="1"/>
    <col min="807" max="807" width="14.125" style="2" bestFit="1" customWidth="1"/>
    <col min="808" max="808" width="17.625" style="2" bestFit="1" customWidth="1"/>
    <col min="809" max="809" width="18.625" style="2" bestFit="1" customWidth="1"/>
    <col min="810" max="1030" width="11" style="2"/>
    <col min="1031" max="1031" width="14.375" style="2" bestFit="1" customWidth="1"/>
    <col min="1032" max="1032" width="24.375" style="2" bestFit="1" customWidth="1"/>
    <col min="1033" max="1033" width="16.5" style="2" customWidth="1"/>
    <col min="1034" max="1034" width="18.5" style="2" customWidth="1"/>
    <col min="1035" max="1037" width="16.125" style="2" customWidth="1"/>
    <col min="1038" max="1039" width="11" style="2"/>
    <col min="1040" max="1040" width="28.5" style="2" bestFit="1" customWidth="1"/>
    <col min="1041" max="1041" width="15.875" style="2" customWidth="1"/>
    <col min="1042" max="1042" width="15.375" style="2" customWidth="1"/>
    <col min="1043" max="1043" width="16.875" style="2" customWidth="1"/>
    <col min="1044" max="1044" width="17.125" style="2" customWidth="1"/>
    <col min="1045" max="1046" width="23.875" style="2" customWidth="1"/>
    <col min="1047" max="1047" width="6" style="2" customWidth="1"/>
    <col min="1048" max="1050" width="11" style="2"/>
    <col min="1051" max="1051" width="28.5" style="2" bestFit="1" customWidth="1"/>
    <col min="1052" max="1052" width="11" style="2"/>
    <col min="1053" max="1053" width="16.375" style="2" customWidth="1"/>
    <col min="1054" max="1054" width="15.875" style="2" customWidth="1"/>
    <col min="1055" max="1055" width="23.125" style="2" customWidth="1"/>
    <col min="1056" max="1056" width="17.375" style="2" customWidth="1"/>
    <col min="1057" max="1057" width="23.5" style="2" customWidth="1"/>
    <col min="1058" max="1059" width="11" style="2"/>
    <col min="1060" max="1060" width="28.5" style="2" bestFit="1" customWidth="1"/>
    <col min="1061" max="1061" width="11" style="2"/>
    <col min="1062" max="1062" width="11.5" style="2" bestFit="1" customWidth="1"/>
    <col min="1063" max="1063" width="14.125" style="2" bestFit="1" customWidth="1"/>
    <col min="1064" max="1064" width="17.625" style="2" bestFit="1" customWidth="1"/>
    <col min="1065" max="1065" width="18.625" style="2" bestFit="1" customWidth="1"/>
    <col min="1066" max="1286" width="11" style="2"/>
    <col min="1287" max="1287" width="14.375" style="2" bestFit="1" customWidth="1"/>
    <col min="1288" max="1288" width="24.375" style="2" bestFit="1" customWidth="1"/>
    <col min="1289" max="1289" width="16.5" style="2" customWidth="1"/>
    <col min="1290" max="1290" width="18.5" style="2" customWidth="1"/>
    <col min="1291" max="1293" width="16.125" style="2" customWidth="1"/>
    <col min="1294" max="1295" width="11" style="2"/>
    <col min="1296" max="1296" width="28.5" style="2" bestFit="1" customWidth="1"/>
    <col min="1297" max="1297" width="15.875" style="2" customWidth="1"/>
    <col min="1298" max="1298" width="15.375" style="2" customWidth="1"/>
    <col min="1299" max="1299" width="16.875" style="2" customWidth="1"/>
    <col min="1300" max="1300" width="17.125" style="2" customWidth="1"/>
    <col min="1301" max="1302" width="23.875" style="2" customWidth="1"/>
    <col min="1303" max="1303" width="6" style="2" customWidth="1"/>
    <col min="1304" max="1306" width="11" style="2"/>
    <col min="1307" max="1307" width="28.5" style="2" bestFit="1" customWidth="1"/>
    <col min="1308" max="1308" width="11" style="2"/>
    <col min="1309" max="1309" width="16.375" style="2" customWidth="1"/>
    <col min="1310" max="1310" width="15.875" style="2" customWidth="1"/>
    <col min="1311" max="1311" width="23.125" style="2" customWidth="1"/>
    <col min="1312" max="1312" width="17.375" style="2" customWidth="1"/>
    <col min="1313" max="1313" width="23.5" style="2" customWidth="1"/>
    <col min="1314" max="1315" width="11" style="2"/>
    <col min="1316" max="1316" width="28.5" style="2" bestFit="1" customWidth="1"/>
    <col min="1317" max="1317" width="11" style="2"/>
    <col min="1318" max="1318" width="11.5" style="2" bestFit="1" customWidth="1"/>
    <col min="1319" max="1319" width="14.125" style="2" bestFit="1" customWidth="1"/>
    <col min="1320" max="1320" width="17.625" style="2" bestFit="1" customWidth="1"/>
    <col min="1321" max="1321" width="18.625" style="2" bestFit="1" customWidth="1"/>
    <col min="1322" max="1542" width="11" style="2"/>
    <col min="1543" max="1543" width="14.375" style="2" bestFit="1" customWidth="1"/>
    <col min="1544" max="1544" width="24.375" style="2" bestFit="1" customWidth="1"/>
    <col min="1545" max="1545" width="16.5" style="2" customWidth="1"/>
    <col min="1546" max="1546" width="18.5" style="2" customWidth="1"/>
    <col min="1547" max="1549" width="16.125" style="2" customWidth="1"/>
    <col min="1550" max="1551" width="11" style="2"/>
    <col min="1552" max="1552" width="28.5" style="2" bestFit="1" customWidth="1"/>
    <col min="1553" max="1553" width="15.875" style="2" customWidth="1"/>
    <col min="1554" max="1554" width="15.375" style="2" customWidth="1"/>
    <col min="1555" max="1555" width="16.875" style="2" customWidth="1"/>
    <col min="1556" max="1556" width="17.125" style="2" customWidth="1"/>
    <col min="1557" max="1558" width="23.875" style="2" customWidth="1"/>
    <col min="1559" max="1559" width="6" style="2" customWidth="1"/>
    <col min="1560" max="1562" width="11" style="2"/>
    <col min="1563" max="1563" width="28.5" style="2" bestFit="1" customWidth="1"/>
    <col min="1564" max="1564" width="11" style="2"/>
    <col min="1565" max="1565" width="16.375" style="2" customWidth="1"/>
    <col min="1566" max="1566" width="15.875" style="2" customWidth="1"/>
    <col min="1567" max="1567" width="23.125" style="2" customWidth="1"/>
    <col min="1568" max="1568" width="17.375" style="2" customWidth="1"/>
    <col min="1569" max="1569" width="23.5" style="2" customWidth="1"/>
    <col min="1570" max="1571" width="11" style="2"/>
    <col min="1572" max="1572" width="28.5" style="2" bestFit="1" customWidth="1"/>
    <col min="1573" max="1573" width="11" style="2"/>
    <col min="1574" max="1574" width="11.5" style="2" bestFit="1" customWidth="1"/>
    <col min="1575" max="1575" width="14.125" style="2" bestFit="1" customWidth="1"/>
    <col min="1576" max="1576" width="17.625" style="2" bestFit="1" customWidth="1"/>
    <col min="1577" max="1577" width="18.625" style="2" bestFit="1" customWidth="1"/>
    <col min="1578" max="1798" width="11" style="2"/>
    <col min="1799" max="1799" width="14.375" style="2" bestFit="1" customWidth="1"/>
    <col min="1800" max="1800" width="24.375" style="2" bestFit="1" customWidth="1"/>
    <col min="1801" max="1801" width="16.5" style="2" customWidth="1"/>
    <col min="1802" max="1802" width="18.5" style="2" customWidth="1"/>
    <col min="1803" max="1805" width="16.125" style="2" customWidth="1"/>
    <col min="1806" max="1807" width="11" style="2"/>
    <col min="1808" max="1808" width="28.5" style="2" bestFit="1" customWidth="1"/>
    <col min="1809" max="1809" width="15.875" style="2" customWidth="1"/>
    <col min="1810" max="1810" width="15.375" style="2" customWidth="1"/>
    <col min="1811" max="1811" width="16.875" style="2" customWidth="1"/>
    <col min="1812" max="1812" width="17.125" style="2" customWidth="1"/>
    <col min="1813" max="1814" width="23.875" style="2" customWidth="1"/>
    <col min="1815" max="1815" width="6" style="2" customWidth="1"/>
    <col min="1816" max="1818" width="11" style="2"/>
    <col min="1819" max="1819" width="28.5" style="2" bestFit="1" customWidth="1"/>
    <col min="1820" max="1820" width="11" style="2"/>
    <col min="1821" max="1821" width="16.375" style="2" customWidth="1"/>
    <col min="1822" max="1822" width="15.875" style="2" customWidth="1"/>
    <col min="1823" max="1823" width="23.125" style="2" customWidth="1"/>
    <col min="1824" max="1824" width="17.375" style="2" customWidth="1"/>
    <col min="1825" max="1825" width="23.5" style="2" customWidth="1"/>
    <col min="1826" max="1827" width="11" style="2"/>
    <col min="1828" max="1828" width="28.5" style="2" bestFit="1" customWidth="1"/>
    <col min="1829" max="1829" width="11" style="2"/>
    <col min="1830" max="1830" width="11.5" style="2" bestFit="1" customWidth="1"/>
    <col min="1831" max="1831" width="14.125" style="2" bestFit="1" customWidth="1"/>
    <col min="1832" max="1832" width="17.625" style="2" bestFit="1" customWidth="1"/>
    <col min="1833" max="1833" width="18.625" style="2" bestFit="1" customWidth="1"/>
    <col min="1834" max="2054" width="11" style="2"/>
    <col min="2055" max="2055" width="14.375" style="2" bestFit="1" customWidth="1"/>
    <col min="2056" max="2056" width="24.375" style="2" bestFit="1" customWidth="1"/>
    <col min="2057" max="2057" width="16.5" style="2" customWidth="1"/>
    <col min="2058" max="2058" width="18.5" style="2" customWidth="1"/>
    <col min="2059" max="2061" width="16.125" style="2" customWidth="1"/>
    <col min="2062" max="2063" width="11" style="2"/>
    <col min="2064" max="2064" width="28.5" style="2" bestFit="1" customWidth="1"/>
    <col min="2065" max="2065" width="15.875" style="2" customWidth="1"/>
    <col min="2066" max="2066" width="15.375" style="2" customWidth="1"/>
    <col min="2067" max="2067" width="16.875" style="2" customWidth="1"/>
    <col min="2068" max="2068" width="17.125" style="2" customWidth="1"/>
    <col min="2069" max="2070" width="23.875" style="2" customWidth="1"/>
    <col min="2071" max="2071" width="6" style="2" customWidth="1"/>
    <col min="2072" max="2074" width="11" style="2"/>
    <col min="2075" max="2075" width="28.5" style="2" bestFit="1" customWidth="1"/>
    <col min="2076" max="2076" width="11" style="2"/>
    <col min="2077" max="2077" width="16.375" style="2" customWidth="1"/>
    <col min="2078" max="2078" width="15.875" style="2" customWidth="1"/>
    <col min="2079" max="2079" width="23.125" style="2" customWidth="1"/>
    <col min="2080" max="2080" width="17.375" style="2" customWidth="1"/>
    <col min="2081" max="2081" width="23.5" style="2" customWidth="1"/>
    <col min="2082" max="2083" width="11" style="2"/>
    <col min="2084" max="2084" width="28.5" style="2" bestFit="1" customWidth="1"/>
    <col min="2085" max="2085" width="11" style="2"/>
    <col min="2086" max="2086" width="11.5" style="2" bestFit="1" customWidth="1"/>
    <col min="2087" max="2087" width="14.125" style="2" bestFit="1" customWidth="1"/>
    <col min="2088" max="2088" width="17.625" style="2" bestFit="1" customWidth="1"/>
    <col min="2089" max="2089" width="18.625" style="2" bestFit="1" customWidth="1"/>
    <col min="2090" max="2310" width="11" style="2"/>
    <col min="2311" max="2311" width="14.375" style="2" bestFit="1" customWidth="1"/>
    <col min="2312" max="2312" width="24.375" style="2" bestFit="1" customWidth="1"/>
    <col min="2313" max="2313" width="16.5" style="2" customWidth="1"/>
    <col min="2314" max="2314" width="18.5" style="2" customWidth="1"/>
    <col min="2315" max="2317" width="16.125" style="2" customWidth="1"/>
    <col min="2318" max="2319" width="11" style="2"/>
    <col min="2320" max="2320" width="28.5" style="2" bestFit="1" customWidth="1"/>
    <col min="2321" max="2321" width="15.875" style="2" customWidth="1"/>
    <col min="2322" max="2322" width="15.375" style="2" customWidth="1"/>
    <col min="2323" max="2323" width="16.875" style="2" customWidth="1"/>
    <col min="2324" max="2324" width="17.125" style="2" customWidth="1"/>
    <col min="2325" max="2326" width="23.875" style="2" customWidth="1"/>
    <col min="2327" max="2327" width="6" style="2" customWidth="1"/>
    <col min="2328" max="2330" width="11" style="2"/>
    <col min="2331" max="2331" width="28.5" style="2" bestFit="1" customWidth="1"/>
    <col min="2332" max="2332" width="11" style="2"/>
    <col min="2333" max="2333" width="16.375" style="2" customWidth="1"/>
    <col min="2334" max="2334" width="15.875" style="2" customWidth="1"/>
    <col min="2335" max="2335" width="23.125" style="2" customWidth="1"/>
    <col min="2336" max="2336" width="17.375" style="2" customWidth="1"/>
    <col min="2337" max="2337" width="23.5" style="2" customWidth="1"/>
    <col min="2338" max="2339" width="11" style="2"/>
    <col min="2340" max="2340" width="28.5" style="2" bestFit="1" customWidth="1"/>
    <col min="2341" max="2341" width="11" style="2"/>
    <col min="2342" max="2342" width="11.5" style="2" bestFit="1" customWidth="1"/>
    <col min="2343" max="2343" width="14.125" style="2" bestFit="1" customWidth="1"/>
    <col min="2344" max="2344" width="17.625" style="2" bestFit="1" customWidth="1"/>
    <col min="2345" max="2345" width="18.625" style="2" bestFit="1" customWidth="1"/>
    <col min="2346" max="2566" width="11" style="2"/>
    <col min="2567" max="2567" width="14.375" style="2" bestFit="1" customWidth="1"/>
    <col min="2568" max="2568" width="24.375" style="2" bestFit="1" customWidth="1"/>
    <col min="2569" max="2569" width="16.5" style="2" customWidth="1"/>
    <col min="2570" max="2570" width="18.5" style="2" customWidth="1"/>
    <col min="2571" max="2573" width="16.125" style="2" customWidth="1"/>
    <col min="2574" max="2575" width="11" style="2"/>
    <col min="2576" max="2576" width="28.5" style="2" bestFit="1" customWidth="1"/>
    <col min="2577" max="2577" width="15.875" style="2" customWidth="1"/>
    <col min="2578" max="2578" width="15.375" style="2" customWidth="1"/>
    <col min="2579" max="2579" width="16.875" style="2" customWidth="1"/>
    <col min="2580" max="2580" width="17.125" style="2" customWidth="1"/>
    <col min="2581" max="2582" width="23.875" style="2" customWidth="1"/>
    <col min="2583" max="2583" width="6" style="2" customWidth="1"/>
    <col min="2584" max="2586" width="11" style="2"/>
    <col min="2587" max="2587" width="28.5" style="2" bestFit="1" customWidth="1"/>
    <col min="2588" max="2588" width="11" style="2"/>
    <col min="2589" max="2589" width="16.375" style="2" customWidth="1"/>
    <col min="2590" max="2590" width="15.875" style="2" customWidth="1"/>
    <col min="2591" max="2591" width="23.125" style="2" customWidth="1"/>
    <col min="2592" max="2592" width="17.375" style="2" customWidth="1"/>
    <col min="2593" max="2593" width="23.5" style="2" customWidth="1"/>
    <col min="2594" max="2595" width="11" style="2"/>
    <col min="2596" max="2596" width="28.5" style="2" bestFit="1" customWidth="1"/>
    <col min="2597" max="2597" width="11" style="2"/>
    <col min="2598" max="2598" width="11.5" style="2" bestFit="1" customWidth="1"/>
    <col min="2599" max="2599" width="14.125" style="2" bestFit="1" customWidth="1"/>
    <col min="2600" max="2600" width="17.625" style="2" bestFit="1" customWidth="1"/>
    <col min="2601" max="2601" width="18.625" style="2" bestFit="1" customWidth="1"/>
    <col min="2602" max="2822" width="11" style="2"/>
    <col min="2823" max="2823" width="14.375" style="2" bestFit="1" customWidth="1"/>
    <col min="2824" max="2824" width="24.375" style="2" bestFit="1" customWidth="1"/>
    <col min="2825" max="2825" width="16.5" style="2" customWidth="1"/>
    <col min="2826" max="2826" width="18.5" style="2" customWidth="1"/>
    <col min="2827" max="2829" width="16.125" style="2" customWidth="1"/>
    <col min="2830" max="2831" width="11" style="2"/>
    <col min="2832" max="2832" width="28.5" style="2" bestFit="1" customWidth="1"/>
    <col min="2833" max="2833" width="15.875" style="2" customWidth="1"/>
    <col min="2834" max="2834" width="15.375" style="2" customWidth="1"/>
    <col min="2835" max="2835" width="16.875" style="2" customWidth="1"/>
    <col min="2836" max="2836" width="17.125" style="2" customWidth="1"/>
    <col min="2837" max="2838" width="23.875" style="2" customWidth="1"/>
    <col min="2839" max="2839" width="6" style="2" customWidth="1"/>
    <col min="2840" max="2842" width="11" style="2"/>
    <col min="2843" max="2843" width="28.5" style="2" bestFit="1" customWidth="1"/>
    <col min="2844" max="2844" width="11" style="2"/>
    <col min="2845" max="2845" width="16.375" style="2" customWidth="1"/>
    <col min="2846" max="2846" width="15.875" style="2" customWidth="1"/>
    <col min="2847" max="2847" width="23.125" style="2" customWidth="1"/>
    <col min="2848" max="2848" width="17.375" style="2" customWidth="1"/>
    <col min="2849" max="2849" width="23.5" style="2" customWidth="1"/>
    <col min="2850" max="2851" width="11" style="2"/>
    <col min="2852" max="2852" width="28.5" style="2" bestFit="1" customWidth="1"/>
    <col min="2853" max="2853" width="11" style="2"/>
    <col min="2854" max="2854" width="11.5" style="2" bestFit="1" customWidth="1"/>
    <col min="2855" max="2855" width="14.125" style="2" bestFit="1" customWidth="1"/>
    <col min="2856" max="2856" width="17.625" style="2" bestFit="1" customWidth="1"/>
    <col min="2857" max="2857" width="18.625" style="2" bestFit="1" customWidth="1"/>
    <col min="2858" max="3078" width="11" style="2"/>
    <col min="3079" max="3079" width="14.375" style="2" bestFit="1" customWidth="1"/>
    <col min="3080" max="3080" width="24.375" style="2" bestFit="1" customWidth="1"/>
    <col min="3081" max="3081" width="16.5" style="2" customWidth="1"/>
    <col min="3082" max="3082" width="18.5" style="2" customWidth="1"/>
    <col min="3083" max="3085" width="16.125" style="2" customWidth="1"/>
    <col min="3086" max="3087" width="11" style="2"/>
    <col min="3088" max="3088" width="28.5" style="2" bestFit="1" customWidth="1"/>
    <col min="3089" max="3089" width="15.875" style="2" customWidth="1"/>
    <col min="3090" max="3090" width="15.375" style="2" customWidth="1"/>
    <col min="3091" max="3091" width="16.875" style="2" customWidth="1"/>
    <col min="3092" max="3092" width="17.125" style="2" customWidth="1"/>
    <col min="3093" max="3094" width="23.875" style="2" customWidth="1"/>
    <col min="3095" max="3095" width="6" style="2" customWidth="1"/>
    <col min="3096" max="3098" width="11" style="2"/>
    <col min="3099" max="3099" width="28.5" style="2" bestFit="1" customWidth="1"/>
    <col min="3100" max="3100" width="11" style="2"/>
    <col min="3101" max="3101" width="16.375" style="2" customWidth="1"/>
    <col min="3102" max="3102" width="15.875" style="2" customWidth="1"/>
    <col min="3103" max="3103" width="23.125" style="2" customWidth="1"/>
    <col min="3104" max="3104" width="17.375" style="2" customWidth="1"/>
    <col min="3105" max="3105" width="23.5" style="2" customWidth="1"/>
    <col min="3106" max="3107" width="11" style="2"/>
    <col min="3108" max="3108" width="28.5" style="2" bestFit="1" customWidth="1"/>
    <col min="3109" max="3109" width="11" style="2"/>
    <col min="3110" max="3110" width="11.5" style="2" bestFit="1" customWidth="1"/>
    <col min="3111" max="3111" width="14.125" style="2" bestFit="1" customWidth="1"/>
    <col min="3112" max="3112" width="17.625" style="2" bestFit="1" customWidth="1"/>
    <col min="3113" max="3113" width="18.625" style="2" bestFit="1" customWidth="1"/>
    <col min="3114" max="3334" width="11" style="2"/>
    <col min="3335" max="3335" width="14.375" style="2" bestFit="1" customWidth="1"/>
    <col min="3336" max="3336" width="24.375" style="2" bestFit="1" customWidth="1"/>
    <col min="3337" max="3337" width="16.5" style="2" customWidth="1"/>
    <col min="3338" max="3338" width="18.5" style="2" customWidth="1"/>
    <col min="3339" max="3341" width="16.125" style="2" customWidth="1"/>
    <col min="3342" max="3343" width="11" style="2"/>
    <col min="3344" max="3344" width="28.5" style="2" bestFit="1" customWidth="1"/>
    <col min="3345" max="3345" width="15.875" style="2" customWidth="1"/>
    <col min="3346" max="3346" width="15.375" style="2" customWidth="1"/>
    <col min="3347" max="3347" width="16.875" style="2" customWidth="1"/>
    <col min="3348" max="3348" width="17.125" style="2" customWidth="1"/>
    <col min="3349" max="3350" width="23.875" style="2" customWidth="1"/>
    <col min="3351" max="3351" width="6" style="2" customWidth="1"/>
    <col min="3352" max="3354" width="11" style="2"/>
    <col min="3355" max="3355" width="28.5" style="2" bestFit="1" customWidth="1"/>
    <col min="3356" max="3356" width="11" style="2"/>
    <col min="3357" max="3357" width="16.375" style="2" customWidth="1"/>
    <col min="3358" max="3358" width="15.875" style="2" customWidth="1"/>
    <col min="3359" max="3359" width="23.125" style="2" customWidth="1"/>
    <col min="3360" max="3360" width="17.375" style="2" customWidth="1"/>
    <col min="3361" max="3361" width="23.5" style="2" customWidth="1"/>
    <col min="3362" max="3363" width="11" style="2"/>
    <col min="3364" max="3364" width="28.5" style="2" bestFit="1" customWidth="1"/>
    <col min="3365" max="3365" width="11" style="2"/>
    <col min="3366" max="3366" width="11.5" style="2" bestFit="1" customWidth="1"/>
    <col min="3367" max="3367" width="14.125" style="2" bestFit="1" customWidth="1"/>
    <col min="3368" max="3368" width="17.625" style="2" bestFit="1" customWidth="1"/>
    <col min="3369" max="3369" width="18.625" style="2" bestFit="1" customWidth="1"/>
    <col min="3370" max="3590" width="11" style="2"/>
    <col min="3591" max="3591" width="14.375" style="2" bestFit="1" customWidth="1"/>
    <col min="3592" max="3592" width="24.375" style="2" bestFit="1" customWidth="1"/>
    <col min="3593" max="3593" width="16.5" style="2" customWidth="1"/>
    <col min="3594" max="3594" width="18.5" style="2" customWidth="1"/>
    <col min="3595" max="3597" width="16.125" style="2" customWidth="1"/>
    <col min="3598" max="3599" width="11" style="2"/>
    <col min="3600" max="3600" width="28.5" style="2" bestFit="1" customWidth="1"/>
    <col min="3601" max="3601" width="15.875" style="2" customWidth="1"/>
    <col min="3602" max="3602" width="15.375" style="2" customWidth="1"/>
    <col min="3603" max="3603" width="16.875" style="2" customWidth="1"/>
    <col min="3604" max="3604" width="17.125" style="2" customWidth="1"/>
    <col min="3605" max="3606" width="23.875" style="2" customWidth="1"/>
    <col min="3607" max="3607" width="6" style="2" customWidth="1"/>
    <col min="3608" max="3610" width="11" style="2"/>
    <col min="3611" max="3611" width="28.5" style="2" bestFit="1" customWidth="1"/>
    <col min="3612" max="3612" width="11" style="2"/>
    <col min="3613" max="3613" width="16.375" style="2" customWidth="1"/>
    <col min="3614" max="3614" width="15.875" style="2" customWidth="1"/>
    <col min="3615" max="3615" width="23.125" style="2" customWidth="1"/>
    <col min="3616" max="3616" width="17.375" style="2" customWidth="1"/>
    <col min="3617" max="3617" width="23.5" style="2" customWidth="1"/>
    <col min="3618" max="3619" width="11" style="2"/>
    <col min="3620" max="3620" width="28.5" style="2" bestFit="1" customWidth="1"/>
    <col min="3621" max="3621" width="11" style="2"/>
    <col min="3622" max="3622" width="11.5" style="2" bestFit="1" customWidth="1"/>
    <col min="3623" max="3623" width="14.125" style="2" bestFit="1" customWidth="1"/>
    <col min="3624" max="3624" width="17.625" style="2" bestFit="1" customWidth="1"/>
    <col min="3625" max="3625" width="18.625" style="2" bestFit="1" customWidth="1"/>
    <col min="3626" max="3846" width="11" style="2"/>
    <col min="3847" max="3847" width="14.375" style="2" bestFit="1" customWidth="1"/>
    <col min="3848" max="3848" width="24.375" style="2" bestFit="1" customWidth="1"/>
    <col min="3849" max="3849" width="16.5" style="2" customWidth="1"/>
    <col min="3850" max="3850" width="18.5" style="2" customWidth="1"/>
    <col min="3851" max="3853" width="16.125" style="2" customWidth="1"/>
    <col min="3854" max="3855" width="11" style="2"/>
    <col min="3856" max="3856" width="28.5" style="2" bestFit="1" customWidth="1"/>
    <col min="3857" max="3857" width="15.875" style="2" customWidth="1"/>
    <col min="3858" max="3858" width="15.375" style="2" customWidth="1"/>
    <col min="3859" max="3859" width="16.875" style="2" customWidth="1"/>
    <col min="3860" max="3860" width="17.125" style="2" customWidth="1"/>
    <col min="3861" max="3862" width="23.875" style="2" customWidth="1"/>
    <col min="3863" max="3863" width="6" style="2" customWidth="1"/>
    <col min="3864" max="3866" width="11" style="2"/>
    <col min="3867" max="3867" width="28.5" style="2" bestFit="1" customWidth="1"/>
    <col min="3868" max="3868" width="11" style="2"/>
    <col min="3869" max="3869" width="16.375" style="2" customWidth="1"/>
    <col min="3870" max="3870" width="15.875" style="2" customWidth="1"/>
    <col min="3871" max="3871" width="23.125" style="2" customWidth="1"/>
    <col min="3872" max="3872" width="17.375" style="2" customWidth="1"/>
    <col min="3873" max="3873" width="23.5" style="2" customWidth="1"/>
    <col min="3874" max="3875" width="11" style="2"/>
    <col min="3876" max="3876" width="28.5" style="2" bestFit="1" customWidth="1"/>
    <col min="3877" max="3877" width="11" style="2"/>
    <col min="3878" max="3878" width="11.5" style="2" bestFit="1" customWidth="1"/>
    <col min="3879" max="3879" width="14.125" style="2" bestFit="1" customWidth="1"/>
    <col min="3880" max="3880" width="17.625" style="2" bestFit="1" customWidth="1"/>
    <col min="3881" max="3881" width="18.625" style="2" bestFit="1" customWidth="1"/>
    <col min="3882" max="4102" width="11" style="2"/>
    <col min="4103" max="4103" width="14.375" style="2" bestFit="1" customWidth="1"/>
    <col min="4104" max="4104" width="24.375" style="2" bestFit="1" customWidth="1"/>
    <col min="4105" max="4105" width="16.5" style="2" customWidth="1"/>
    <col min="4106" max="4106" width="18.5" style="2" customWidth="1"/>
    <col min="4107" max="4109" width="16.125" style="2" customWidth="1"/>
    <col min="4110" max="4111" width="11" style="2"/>
    <col min="4112" max="4112" width="28.5" style="2" bestFit="1" customWidth="1"/>
    <col min="4113" max="4113" width="15.875" style="2" customWidth="1"/>
    <col min="4114" max="4114" width="15.375" style="2" customWidth="1"/>
    <col min="4115" max="4115" width="16.875" style="2" customWidth="1"/>
    <col min="4116" max="4116" width="17.125" style="2" customWidth="1"/>
    <col min="4117" max="4118" width="23.875" style="2" customWidth="1"/>
    <col min="4119" max="4119" width="6" style="2" customWidth="1"/>
    <col min="4120" max="4122" width="11" style="2"/>
    <col min="4123" max="4123" width="28.5" style="2" bestFit="1" customWidth="1"/>
    <col min="4124" max="4124" width="11" style="2"/>
    <col min="4125" max="4125" width="16.375" style="2" customWidth="1"/>
    <col min="4126" max="4126" width="15.875" style="2" customWidth="1"/>
    <col min="4127" max="4127" width="23.125" style="2" customWidth="1"/>
    <col min="4128" max="4128" width="17.375" style="2" customWidth="1"/>
    <col min="4129" max="4129" width="23.5" style="2" customWidth="1"/>
    <col min="4130" max="4131" width="11" style="2"/>
    <col min="4132" max="4132" width="28.5" style="2" bestFit="1" customWidth="1"/>
    <col min="4133" max="4133" width="11" style="2"/>
    <col min="4134" max="4134" width="11.5" style="2" bestFit="1" customWidth="1"/>
    <col min="4135" max="4135" width="14.125" style="2" bestFit="1" customWidth="1"/>
    <col min="4136" max="4136" width="17.625" style="2" bestFit="1" customWidth="1"/>
    <col min="4137" max="4137" width="18.625" style="2" bestFit="1" customWidth="1"/>
    <col min="4138" max="4358" width="11" style="2"/>
    <col min="4359" max="4359" width="14.375" style="2" bestFit="1" customWidth="1"/>
    <col min="4360" max="4360" width="24.375" style="2" bestFit="1" customWidth="1"/>
    <col min="4361" max="4361" width="16.5" style="2" customWidth="1"/>
    <col min="4362" max="4362" width="18.5" style="2" customWidth="1"/>
    <col min="4363" max="4365" width="16.125" style="2" customWidth="1"/>
    <col min="4366" max="4367" width="11" style="2"/>
    <col min="4368" max="4368" width="28.5" style="2" bestFit="1" customWidth="1"/>
    <col min="4369" max="4369" width="15.875" style="2" customWidth="1"/>
    <col min="4370" max="4370" width="15.375" style="2" customWidth="1"/>
    <col min="4371" max="4371" width="16.875" style="2" customWidth="1"/>
    <col min="4372" max="4372" width="17.125" style="2" customWidth="1"/>
    <col min="4373" max="4374" width="23.875" style="2" customWidth="1"/>
    <col min="4375" max="4375" width="6" style="2" customWidth="1"/>
    <col min="4376" max="4378" width="11" style="2"/>
    <col min="4379" max="4379" width="28.5" style="2" bestFit="1" customWidth="1"/>
    <col min="4380" max="4380" width="11" style="2"/>
    <col min="4381" max="4381" width="16.375" style="2" customWidth="1"/>
    <col min="4382" max="4382" width="15.875" style="2" customWidth="1"/>
    <col min="4383" max="4383" width="23.125" style="2" customWidth="1"/>
    <col min="4384" max="4384" width="17.375" style="2" customWidth="1"/>
    <col min="4385" max="4385" width="23.5" style="2" customWidth="1"/>
    <col min="4386" max="4387" width="11" style="2"/>
    <col min="4388" max="4388" width="28.5" style="2" bestFit="1" customWidth="1"/>
    <col min="4389" max="4389" width="11" style="2"/>
    <col min="4390" max="4390" width="11.5" style="2" bestFit="1" customWidth="1"/>
    <col min="4391" max="4391" width="14.125" style="2" bestFit="1" customWidth="1"/>
    <col min="4392" max="4392" width="17.625" style="2" bestFit="1" customWidth="1"/>
    <col min="4393" max="4393" width="18.625" style="2" bestFit="1" customWidth="1"/>
    <col min="4394" max="4614" width="11" style="2"/>
    <col min="4615" max="4615" width="14.375" style="2" bestFit="1" customWidth="1"/>
    <col min="4616" max="4616" width="24.375" style="2" bestFit="1" customWidth="1"/>
    <col min="4617" max="4617" width="16.5" style="2" customWidth="1"/>
    <col min="4618" max="4618" width="18.5" style="2" customWidth="1"/>
    <col min="4619" max="4621" width="16.125" style="2" customWidth="1"/>
    <col min="4622" max="4623" width="11" style="2"/>
    <col min="4624" max="4624" width="28.5" style="2" bestFit="1" customWidth="1"/>
    <col min="4625" max="4625" width="15.875" style="2" customWidth="1"/>
    <col min="4626" max="4626" width="15.375" style="2" customWidth="1"/>
    <col min="4627" max="4627" width="16.875" style="2" customWidth="1"/>
    <col min="4628" max="4628" width="17.125" style="2" customWidth="1"/>
    <col min="4629" max="4630" width="23.875" style="2" customWidth="1"/>
    <col min="4631" max="4631" width="6" style="2" customWidth="1"/>
    <col min="4632" max="4634" width="11" style="2"/>
    <col min="4635" max="4635" width="28.5" style="2" bestFit="1" customWidth="1"/>
    <col min="4636" max="4636" width="11" style="2"/>
    <col min="4637" max="4637" width="16.375" style="2" customWidth="1"/>
    <col min="4638" max="4638" width="15.875" style="2" customWidth="1"/>
    <col min="4639" max="4639" width="23.125" style="2" customWidth="1"/>
    <col min="4640" max="4640" width="17.375" style="2" customWidth="1"/>
    <col min="4641" max="4641" width="23.5" style="2" customWidth="1"/>
    <col min="4642" max="4643" width="11" style="2"/>
    <col min="4644" max="4644" width="28.5" style="2" bestFit="1" customWidth="1"/>
    <col min="4645" max="4645" width="11" style="2"/>
    <col min="4646" max="4646" width="11.5" style="2" bestFit="1" customWidth="1"/>
    <col min="4647" max="4647" width="14.125" style="2" bestFit="1" customWidth="1"/>
    <col min="4648" max="4648" width="17.625" style="2" bestFit="1" customWidth="1"/>
    <col min="4649" max="4649" width="18.625" style="2" bestFit="1" customWidth="1"/>
    <col min="4650" max="4870" width="11" style="2"/>
    <col min="4871" max="4871" width="14.375" style="2" bestFit="1" customWidth="1"/>
    <col min="4872" max="4872" width="24.375" style="2" bestFit="1" customWidth="1"/>
    <col min="4873" max="4873" width="16.5" style="2" customWidth="1"/>
    <col min="4874" max="4874" width="18.5" style="2" customWidth="1"/>
    <col min="4875" max="4877" width="16.125" style="2" customWidth="1"/>
    <col min="4878" max="4879" width="11" style="2"/>
    <col min="4880" max="4880" width="28.5" style="2" bestFit="1" customWidth="1"/>
    <col min="4881" max="4881" width="15.875" style="2" customWidth="1"/>
    <col min="4882" max="4882" width="15.375" style="2" customWidth="1"/>
    <col min="4883" max="4883" width="16.875" style="2" customWidth="1"/>
    <col min="4884" max="4884" width="17.125" style="2" customWidth="1"/>
    <col min="4885" max="4886" width="23.875" style="2" customWidth="1"/>
    <col min="4887" max="4887" width="6" style="2" customWidth="1"/>
    <col min="4888" max="4890" width="11" style="2"/>
    <col min="4891" max="4891" width="28.5" style="2" bestFit="1" customWidth="1"/>
    <col min="4892" max="4892" width="11" style="2"/>
    <col min="4893" max="4893" width="16.375" style="2" customWidth="1"/>
    <col min="4894" max="4894" width="15.875" style="2" customWidth="1"/>
    <col min="4895" max="4895" width="23.125" style="2" customWidth="1"/>
    <col min="4896" max="4896" width="17.375" style="2" customWidth="1"/>
    <col min="4897" max="4897" width="23.5" style="2" customWidth="1"/>
    <col min="4898" max="4899" width="11" style="2"/>
    <col min="4900" max="4900" width="28.5" style="2" bestFit="1" customWidth="1"/>
    <col min="4901" max="4901" width="11" style="2"/>
    <col min="4902" max="4902" width="11.5" style="2" bestFit="1" customWidth="1"/>
    <col min="4903" max="4903" width="14.125" style="2" bestFit="1" customWidth="1"/>
    <col min="4904" max="4904" width="17.625" style="2" bestFit="1" customWidth="1"/>
    <col min="4905" max="4905" width="18.625" style="2" bestFit="1" customWidth="1"/>
    <col min="4906" max="5126" width="11" style="2"/>
    <col min="5127" max="5127" width="14.375" style="2" bestFit="1" customWidth="1"/>
    <col min="5128" max="5128" width="24.375" style="2" bestFit="1" customWidth="1"/>
    <col min="5129" max="5129" width="16.5" style="2" customWidth="1"/>
    <col min="5130" max="5130" width="18.5" style="2" customWidth="1"/>
    <col min="5131" max="5133" width="16.125" style="2" customWidth="1"/>
    <col min="5134" max="5135" width="11" style="2"/>
    <col min="5136" max="5136" width="28.5" style="2" bestFit="1" customWidth="1"/>
    <col min="5137" max="5137" width="15.875" style="2" customWidth="1"/>
    <col min="5138" max="5138" width="15.375" style="2" customWidth="1"/>
    <col min="5139" max="5139" width="16.875" style="2" customWidth="1"/>
    <col min="5140" max="5140" width="17.125" style="2" customWidth="1"/>
    <col min="5141" max="5142" width="23.875" style="2" customWidth="1"/>
    <col min="5143" max="5143" width="6" style="2" customWidth="1"/>
    <col min="5144" max="5146" width="11" style="2"/>
    <col min="5147" max="5147" width="28.5" style="2" bestFit="1" customWidth="1"/>
    <col min="5148" max="5148" width="11" style="2"/>
    <col min="5149" max="5149" width="16.375" style="2" customWidth="1"/>
    <col min="5150" max="5150" width="15.875" style="2" customWidth="1"/>
    <col min="5151" max="5151" width="23.125" style="2" customWidth="1"/>
    <col min="5152" max="5152" width="17.375" style="2" customWidth="1"/>
    <col min="5153" max="5153" width="23.5" style="2" customWidth="1"/>
    <col min="5154" max="5155" width="11" style="2"/>
    <col min="5156" max="5156" width="28.5" style="2" bestFit="1" customWidth="1"/>
    <col min="5157" max="5157" width="11" style="2"/>
    <col min="5158" max="5158" width="11.5" style="2" bestFit="1" customWidth="1"/>
    <col min="5159" max="5159" width="14.125" style="2" bestFit="1" customWidth="1"/>
    <col min="5160" max="5160" width="17.625" style="2" bestFit="1" customWidth="1"/>
    <col min="5161" max="5161" width="18.625" style="2" bestFit="1" customWidth="1"/>
    <col min="5162" max="5382" width="11" style="2"/>
    <col min="5383" max="5383" width="14.375" style="2" bestFit="1" customWidth="1"/>
    <col min="5384" max="5384" width="24.375" style="2" bestFit="1" customWidth="1"/>
    <col min="5385" max="5385" width="16.5" style="2" customWidth="1"/>
    <col min="5386" max="5386" width="18.5" style="2" customWidth="1"/>
    <col min="5387" max="5389" width="16.125" style="2" customWidth="1"/>
    <col min="5390" max="5391" width="11" style="2"/>
    <col min="5392" max="5392" width="28.5" style="2" bestFit="1" customWidth="1"/>
    <col min="5393" max="5393" width="15.875" style="2" customWidth="1"/>
    <col min="5394" max="5394" width="15.375" style="2" customWidth="1"/>
    <col min="5395" max="5395" width="16.875" style="2" customWidth="1"/>
    <col min="5396" max="5396" width="17.125" style="2" customWidth="1"/>
    <col min="5397" max="5398" width="23.875" style="2" customWidth="1"/>
    <col min="5399" max="5399" width="6" style="2" customWidth="1"/>
    <col min="5400" max="5402" width="11" style="2"/>
    <col min="5403" max="5403" width="28.5" style="2" bestFit="1" customWidth="1"/>
    <col min="5404" max="5404" width="11" style="2"/>
    <col min="5405" max="5405" width="16.375" style="2" customWidth="1"/>
    <col min="5406" max="5406" width="15.875" style="2" customWidth="1"/>
    <col min="5407" max="5407" width="23.125" style="2" customWidth="1"/>
    <col min="5408" max="5408" width="17.375" style="2" customWidth="1"/>
    <col min="5409" max="5409" width="23.5" style="2" customWidth="1"/>
    <col min="5410" max="5411" width="11" style="2"/>
    <col min="5412" max="5412" width="28.5" style="2" bestFit="1" customWidth="1"/>
    <col min="5413" max="5413" width="11" style="2"/>
    <col min="5414" max="5414" width="11.5" style="2" bestFit="1" customWidth="1"/>
    <col min="5415" max="5415" width="14.125" style="2" bestFit="1" customWidth="1"/>
    <col min="5416" max="5416" width="17.625" style="2" bestFit="1" customWidth="1"/>
    <col min="5417" max="5417" width="18.625" style="2" bestFit="1" customWidth="1"/>
    <col min="5418" max="5638" width="11" style="2"/>
    <col min="5639" max="5639" width="14.375" style="2" bestFit="1" customWidth="1"/>
    <col min="5640" max="5640" width="24.375" style="2" bestFit="1" customWidth="1"/>
    <col min="5641" max="5641" width="16.5" style="2" customWidth="1"/>
    <col min="5642" max="5642" width="18.5" style="2" customWidth="1"/>
    <col min="5643" max="5645" width="16.125" style="2" customWidth="1"/>
    <col min="5646" max="5647" width="11" style="2"/>
    <col min="5648" max="5648" width="28.5" style="2" bestFit="1" customWidth="1"/>
    <col min="5649" max="5649" width="15.875" style="2" customWidth="1"/>
    <col min="5650" max="5650" width="15.375" style="2" customWidth="1"/>
    <col min="5651" max="5651" width="16.875" style="2" customWidth="1"/>
    <col min="5652" max="5652" width="17.125" style="2" customWidth="1"/>
    <col min="5653" max="5654" width="23.875" style="2" customWidth="1"/>
    <col min="5655" max="5655" width="6" style="2" customWidth="1"/>
    <col min="5656" max="5658" width="11" style="2"/>
    <col min="5659" max="5659" width="28.5" style="2" bestFit="1" customWidth="1"/>
    <col min="5660" max="5660" width="11" style="2"/>
    <col min="5661" max="5661" width="16.375" style="2" customWidth="1"/>
    <col min="5662" max="5662" width="15.875" style="2" customWidth="1"/>
    <col min="5663" max="5663" width="23.125" style="2" customWidth="1"/>
    <col min="5664" max="5664" width="17.375" style="2" customWidth="1"/>
    <col min="5665" max="5665" width="23.5" style="2" customWidth="1"/>
    <col min="5666" max="5667" width="11" style="2"/>
    <col min="5668" max="5668" width="28.5" style="2" bestFit="1" customWidth="1"/>
    <col min="5669" max="5669" width="11" style="2"/>
    <col min="5670" max="5670" width="11.5" style="2" bestFit="1" customWidth="1"/>
    <col min="5671" max="5671" width="14.125" style="2" bestFit="1" customWidth="1"/>
    <col min="5672" max="5672" width="17.625" style="2" bestFit="1" customWidth="1"/>
    <col min="5673" max="5673" width="18.625" style="2" bestFit="1" customWidth="1"/>
    <col min="5674" max="5894" width="11" style="2"/>
    <col min="5895" max="5895" width="14.375" style="2" bestFit="1" customWidth="1"/>
    <col min="5896" max="5896" width="24.375" style="2" bestFit="1" customWidth="1"/>
    <col min="5897" max="5897" width="16.5" style="2" customWidth="1"/>
    <col min="5898" max="5898" width="18.5" style="2" customWidth="1"/>
    <col min="5899" max="5901" width="16.125" style="2" customWidth="1"/>
    <col min="5902" max="5903" width="11" style="2"/>
    <col min="5904" max="5904" width="28.5" style="2" bestFit="1" customWidth="1"/>
    <col min="5905" max="5905" width="15.875" style="2" customWidth="1"/>
    <col min="5906" max="5906" width="15.375" style="2" customWidth="1"/>
    <col min="5907" max="5907" width="16.875" style="2" customWidth="1"/>
    <col min="5908" max="5908" width="17.125" style="2" customWidth="1"/>
    <col min="5909" max="5910" width="23.875" style="2" customWidth="1"/>
    <col min="5911" max="5911" width="6" style="2" customWidth="1"/>
    <col min="5912" max="5914" width="11" style="2"/>
    <col min="5915" max="5915" width="28.5" style="2" bestFit="1" customWidth="1"/>
    <col min="5916" max="5916" width="11" style="2"/>
    <col min="5917" max="5917" width="16.375" style="2" customWidth="1"/>
    <col min="5918" max="5918" width="15.875" style="2" customWidth="1"/>
    <col min="5919" max="5919" width="23.125" style="2" customWidth="1"/>
    <col min="5920" max="5920" width="17.375" style="2" customWidth="1"/>
    <col min="5921" max="5921" width="23.5" style="2" customWidth="1"/>
    <col min="5922" max="5923" width="11" style="2"/>
    <col min="5924" max="5924" width="28.5" style="2" bestFit="1" customWidth="1"/>
    <col min="5925" max="5925" width="11" style="2"/>
    <col min="5926" max="5926" width="11.5" style="2" bestFit="1" customWidth="1"/>
    <col min="5927" max="5927" width="14.125" style="2" bestFit="1" customWidth="1"/>
    <col min="5928" max="5928" width="17.625" style="2" bestFit="1" customWidth="1"/>
    <col min="5929" max="5929" width="18.625" style="2" bestFit="1" customWidth="1"/>
    <col min="5930" max="6150" width="11" style="2"/>
    <col min="6151" max="6151" width="14.375" style="2" bestFit="1" customWidth="1"/>
    <col min="6152" max="6152" width="24.375" style="2" bestFit="1" customWidth="1"/>
    <col min="6153" max="6153" width="16.5" style="2" customWidth="1"/>
    <col min="6154" max="6154" width="18.5" style="2" customWidth="1"/>
    <col min="6155" max="6157" width="16.125" style="2" customWidth="1"/>
    <col min="6158" max="6159" width="11" style="2"/>
    <col min="6160" max="6160" width="28.5" style="2" bestFit="1" customWidth="1"/>
    <col min="6161" max="6161" width="15.875" style="2" customWidth="1"/>
    <col min="6162" max="6162" width="15.375" style="2" customWidth="1"/>
    <col min="6163" max="6163" width="16.875" style="2" customWidth="1"/>
    <col min="6164" max="6164" width="17.125" style="2" customWidth="1"/>
    <col min="6165" max="6166" width="23.875" style="2" customWidth="1"/>
    <col min="6167" max="6167" width="6" style="2" customWidth="1"/>
    <col min="6168" max="6170" width="11" style="2"/>
    <col min="6171" max="6171" width="28.5" style="2" bestFit="1" customWidth="1"/>
    <col min="6172" max="6172" width="11" style="2"/>
    <col min="6173" max="6173" width="16.375" style="2" customWidth="1"/>
    <col min="6174" max="6174" width="15.875" style="2" customWidth="1"/>
    <col min="6175" max="6175" width="23.125" style="2" customWidth="1"/>
    <col min="6176" max="6176" width="17.375" style="2" customWidth="1"/>
    <col min="6177" max="6177" width="23.5" style="2" customWidth="1"/>
    <col min="6178" max="6179" width="11" style="2"/>
    <col min="6180" max="6180" width="28.5" style="2" bestFit="1" customWidth="1"/>
    <col min="6181" max="6181" width="11" style="2"/>
    <col min="6182" max="6182" width="11.5" style="2" bestFit="1" customWidth="1"/>
    <col min="6183" max="6183" width="14.125" style="2" bestFit="1" customWidth="1"/>
    <col min="6184" max="6184" width="17.625" style="2" bestFit="1" customWidth="1"/>
    <col min="6185" max="6185" width="18.625" style="2" bestFit="1" customWidth="1"/>
    <col min="6186" max="6406" width="11" style="2"/>
    <col min="6407" max="6407" width="14.375" style="2" bestFit="1" customWidth="1"/>
    <col min="6408" max="6408" width="24.375" style="2" bestFit="1" customWidth="1"/>
    <col min="6409" max="6409" width="16.5" style="2" customWidth="1"/>
    <col min="6410" max="6410" width="18.5" style="2" customWidth="1"/>
    <col min="6411" max="6413" width="16.125" style="2" customWidth="1"/>
    <col min="6414" max="6415" width="11" style="2"/>
    <col min="6416" max="6416" width="28.5" style="2" bestFit="1" customWidth="1"/>
    <col min="6417" max="6417" width="15.875" style="2" customWidth="1"/>
    <col min="6418" max="6418" width="15.375" style="2" customWidth="1"/>
    <col min="6419" max="6419" width="16.875" style="2" customWidth="1"/>
    <col min="6420" max="6420" width="17.125" style="2" customWidth="1"/>
    <col min="6421" max="6422" width="23.875" style="2" customWidth="1"/>
    <col min="6423" max="6423" width="6" style="2" customWidth="1"/>
    <col min="6424" max="6426" width="11" style="2"/>
    <col min="6427" max="6427" width="28.5" style="2" bestFit="1" customWidth="1"/>
    <col min="6428" max="6428" width="11" style="2"/>
    <col min="6429" max="6429" width="16.375" style="2" customWidth="1"/>
    <col min="6430" max="6430" width="15.875" style="2" customWidth="1"/>
    <col min="6431" max="6431" width="23.125" style="2" customWidth="1"/>
    <col min="6432" max="6432" width="17.375" style="2" customWidth="1"/>
    <col min="6433" max="6433" width="23.5" style="2" customWidth="1"/>
    <col min="6434" max="6435" width="11" style="2"/>
    <col min="6436" max="6436" width="28.5" style="2" bestFit="1" customWidth="1"/>
    <col min="6437" max="6437" width="11" style="2"/>
    <col min="6438" max="6438" width="11.5" style="2" bestFit="1" customWidth="1"/>
    <col min="6439" max="6439" width="14.125" style="2" bestFit="1" customWidth="1"/>
    <col min="6440" max="6440" width="17.625" style="2" bestFit="1" customWidth="1"/>
    <col min="6441" max="6441" width="18.625" style="2" bestFit="1" customWidth="1"/>
    <col min="6442" max="6662" width="11" style="2"/>
    <col min="6663" max="6663" width="14.375" style="2" bestFit="1" customWidth="1"/>
    <col min="6664" max="6664" width="24.375" style="2" bestFit="1" customWidth="1"/>
    <col min="6665" max="6665" width="16.5" style="2" customWidth="1"/>
    <col min="6666" max="6666" width="18.5" style="2" customWidth="1"/>
    <col min="6667" max="6669" width="16.125" style="2" customWidth="1"/>
    <col min="6670" max="6671" width="11" style="2"/>
    <col min="6672" max="6672" width="28.5" style="2" bestFit="1" customWidth="1"/>
    <col min="6673" max="6673" width="15.875" style="2" customWidth="1"/>
    <col min="6674" max="6674" width="15.375" style="2" customWidth="1"/>
    <col min="6675" max="6675" width="16.875" style="2" customWidth="1"/>
    <col min="6676" max="6676" width="17.125" style="2" customWidth="1"/>
    <col min="6677" max="6678" width="23.875" style="2" customWidth="1"/>
    <col min="6679" max="6679" width="6" style="2" customWidth="1"/>
    <col min="6680" max="6682" width="11" style="2"/>
    <col min="6683" max="6683" width="28.5" style="2" bestFit="1" customWidth="1"/>
    <col min="6684" max="6684" width="11" style="2"/>
    <col min="6685" max="6685" width="16.375" style="2" customWidth="1"/>
    <col min="6686" max="6686" width="15.875" style="2" customWidth="1"/>
    <col min="6687" max="6687" width="23.125" style="2" customWidth="1"/>
    <col min="6688" max="6688" width="17.375" style="2" customWidth="1"/>
    <col min="6689" max="6689" width="23.5" style="2" customWidth="1"/>
    <col min="6690" max="6691" width="11" style="2"/>
    <col min="6692" max="6692" width="28.5" style="2" bestFit="1" customWidth="1"/>
    <col min="6693" max="6693" width="11" style="2"/>
    <col min="6694" max="6694" width="11.5" style="2" bestFit="1" customWidth="1"/>
    <col min="6695" max="6695" width="14.125" style="2" bestFit="1" customWidth="1"/>
    <col min="6696" max="6696" width="17.625" style="2" bestFit="1" customWidth="1"/>
    <col min="6697" max="6697" width="18.625" style="2" bestFit="1" customWidth="1"/>
    <col min="6698" max="6918" width="11" style="2"/>
    <col min="6919" max="6919" width="14.375" style="2" bestFit="1" customWidth="1"/>
    <col min="6920" max="6920" width="24.375" style="2" bestFit="1" customWidth="1"/>
    <col min="6921" max="6921" width="16.5" style="2" customWidth="1"/>
    <col min="6922" max="6922" width="18.5" style="2" customWidth="1"/>
    <col min="6923" max="6925" width="16.125" style="2" customWidth="1"/>
    <col min="6926" max="6927" width="11" style="2"/>
    <col min="6928" max="6928" width="28.5" style="2" bestFit="1" customWidth="1"/>
    <col min="6929" max="6929" width="15.875" style="2" customWidth="1"/>
    <col min="6930" max="6930" width="15.375" style="2" customWidth="1"/>
    <col min="6931" max="6931" width="16.875" style="2" customWidth="1"/>
    <col min="6932" max="6932" width="17.125" style="2" customWidth="1"/>
    <col min="6933" max="6934" width="23.875" style="2" customWidth="1"/>
    <col min="6935" max="6935" width="6" style="2" customWidth="1"/>
    <col min="6936" max="6938" width="11" style="2"/>
    <col min="6939" max="6939" width="28.5" style="2" bestFit="1" customWidth="1"/>
    <col min="6940" max="6940" width="11" style="2"/>
    <col min="6941" max="6941" width="16.375" style="2" customWidth="1"/>
    <col min="6942" max="6942" width="15.875" style="2" customWidth="1"/>
    <col min="6943" max="6943" width="23.125" style="2" customWidth="1"/>
    <col min="6944" max="6944" width="17.375" style="2" customWidth="1"/>
    <col min="6945" max="6945" width="23.5" style="2" customWidth="1"/>
    <col min="6946" max="6947" width="11" style="2"/>
    <col min="6948" max="6948" width="28.5" style="2" bestFit="1" customWidth="1"/>
    <col min="6949" max="6949" width="11" style="2"/>
    <col min="6950" max="6950" width="11.5" style="2" bestFit="1" customWidth="1"/>
    <col min="6951" max="6951" width="14.125" style="2" bestFit="1" customWidth="1"/>
    <col min="6952" max="6952" width="17.625" style="2" bestFit="1" customWidth="1"/>
    <col min="6953" max="6953" width="18.625" style="2" bestFit="1" customWidth="1"/>
    <col min="6954" max="7174" width="11" style="2"/>
    <col min="7175" max="7175" width="14.375" style="2" bestFit="1" customWidth="1"/>
    <col min="7176" max="7176" width="24.375" style="2" bestFit="1" customWidth="1"/>
    <col min="7177" max="7177" width="16.5" style="2" customWidth="1"/>
    <col min="7178" max="7178" width="18.5" style="2" customWidth="1"/>
    <col min="7179" max="7181" width="16.125" style="2" customWidth="1"/>
    <col min="7182" max="7183" width="11" style="2"/>
    <col min="7184" max="7184" width="28.5" style="2" bestFit="1" customWidth="1"/>
    <col min="7185" max="7185" width="15.875" style="2" customWidth="1"/>
    <col min="7186" max="7186" width="15.375" style="2" customWidth="1"/>
    <col min="7187" max="7187" width="16.875" style="2" customWidth="1"/>
    <col min="7188" max="7188" width="17.125" style="2" customWidth="1"/>
    <col min="7189" max="7190" width="23.875" style="2" customWidth="1"/>
    <col min="7191" max="7191" width="6" style="2" customWidth="1"/>
    <col min="7192" max="7194" width="11" style="2"/>
    <col min="7195" max="7195" width="28.5" style="2" bestFit="1" customWidth="1"/>
    <col min="7196" max="7196" width="11" style="2"/>
    <col min="7197" max="7197" width="16.375" style="2" customWidth="1"/>
    <col min="7198" max="7198" width="15.875" style="2" customWidth="1"/>
    <col min="7199" max="7199" width="23.125" style="2" customWidth="1"/>
    <col min="7200" max="7200" width="17.375" style="2" customWidth="1"/>
    <col min="7201" max="7201" width="23.5" style="2" customWidth="1"/>
    <col min="7202" max="7203" width="11" style="2"/>
    <col min="7204" max="7204" width="28.5" style="2" bestFit="1" customWidth="1"/>
    <col min="7205" max="7205" width="11" style="2"/>
    <col min="7206" max="7206" width="11.5" style="2" bestFit="1" customWidth="1"/>
    <col min="7207" max="7207" width="14.125" style="2" bestFit="1" customWidth="1"/>
    <col min="7208" max="7208" width="17.625" style="2" bestFit="1" customWidth="1"/>
    <col min="7209" max="7209" width="18.625" style="2" bestFit="1" customWidth="1"/>
    <col min="7210" max="7430" width="11" style="2"/>
    <col min="7431" max="7431" width="14.375" style="2" bestFit="1" customWidth="1"/>
    <col min="7432" max="7432" width="24.375" style="2" bestFit="1" customWidth="1"/>
    <col min="7433" max="7433" width="16.5" style="2" customWidth="1"/>
    <col min="7434" max="7434" width="18.5" style="2" customWidth="1"/>
    <col min="7435" max="7437" width="16.125" style="2" customWidth="1"/>
    <col min="7438" max="7439" width="11" style="2"/>
    <col min="7440" max="7440" width="28.5" style="2" bestFit="1" customWidth="1"/>
    <col min="7441" max="7441" width="15.875" style="2" customWidth="1"/>
    <col min="7442" max="7442" width="15.375" style="2" customWidth="1"/>
    <col min="7443" max="7443" width="16.875" style="2" customWidth="1"/>
    <col min="7444" max="7444" width="17.125" style="2" customWidth="1"/>
    <col min="7445" max="7446" width="23.875" style="2" customWidth="1"/>
    <col min="7447" max="7447" width="6" style="2" customWidth="1"/>
    <col min="7448" max="7450" width="11" style="2"/>
    <col min="7451" max="7451" width="28.5" style="2" bestFit="1" customWidth="1"/>
    <col min="7452" max="7452" width="11" style="2"/>
    <col min="7453" max="7453" width="16.375" style="2" customWidth="1"/>
    <col min="7454" max="7454" width="15.875" style="2" customWidth="1"/>
    <col min="7455" max="7455" width="23.125" style="2" customWidth="1"/>
    <col min="7456" max="7456" width="17.375" style="2" customWidth="1"/>
    <col min="7457" max="7457" width="23.5" style="2" customWidth="1"/>
    <col min="7458" max="7459" width="11" style="2"/>
    <col min="7460" max="7460" width="28.5" style="2" bestFit="1" customWidth="1"/>
    <col min="7461" max="7461" width="11" style="2"/>
    <col min="7462" max="7462" width="11.5" style="2" bestFit="1" customWidth="1"/>
    <col min="7463" max="7463" width="14.125" style="2" bestFit="1" customWidth="1"/>
    <col min="7464" max="7464" width="17.625" style="2" bestFit="1" customWidth="1"/>
    <col min="7465" max="7465" width="18.625" style="2" bestFit="1" customWidth="1"/>
    <col min="7466" max="7686" width="11" style="2"/>
    <col min="7687" max="7687" width="14.375" style="2" bestFit="1" customWidth="1"/>
    <col min="7688" max="7688" width="24.375" style="2" bestFit="1" customWidth="1"/>
    <col min="7689" max="7689" width="16.5" style="2" customWidth="1"/>
    <col min="7690" max="7690" width="18.5" style="2" customWidth="1"/>
    <col min="7691" max="7693" width="16.125" style="2" customWidth="1"/>
    <col min="7694" max="7695" width="11" style="2"/>
    <col min="7696" max="7696" width="28.5" style="2" bestFit="1" customWidth="1"/>
    <col min="7697" max="7697" width="15.875" style="2" customWidth="1"/>
    <col min="7698" max="7698" width="15.375" style="2" customWidth="1"/>
    <col min="7699" max="7699" width="16.875" style="2" customWidth="1"/>
    <col min="7700" max="7700" width="17.125" style="2" customWidth="1"/>
    <col min="7701" max="7702" width="23.875" style="2" customWidth="1"/>
    <col min="7703" max="7703" width="6" style="2" customWidth="1"/>
    <col min="7704" max="7706" width="11" style="2"/>
    <col min="7707" max="7707" width="28.5" style="2" bestFit="1" customWidth="1"/>
    <col min="7708" max="7708" width="11" style="2"/>
    <col min="7709" max="7709" width="16.375" style="2" customWidth="1"/>
    <col min="7710" max="7710" width="15.875" style="2" customWidth="1"/>
    <col min="7711" max="7711" width="23.125" style="2" customWidth="1"/>
    <col min="7712" max="7712" width="17.375" style="2" customWidth="1"/>
    <col min="7713" max="7713" width="23.5" style="2" customWidth="1"/>
    <col min="7714" max="7715" width="11" style="2"/>
    <col min="7716" max="7716" width="28.5" style="2" bestFit="1" customWidth="1"/>
    <col min="7717" max="7717" width="11" style="2"/>
    <col min="7718" max="7718" width="11.5" style="2" bestFit="1" customWidth="1"/>
    <col min="7719" max="7719" width="14.125" style="2" bestFit="1" customWidth="1"/>
    <col min="7720" max="7720" width="17.625" style="2" bestFit="1" customWidth="1"/>
    <col min="7721" max="7721" width="18.625" style="2" bestFit="1" customWidth="1"/>
    <col min="7722" max="7942" width="11" style="2"/>
    <col min="7943" max="7943" width="14.375" style="2" bestFit="1" customWidth="1"/>
    <col min="7944" max="7944" width="24.375" style="2" bestFit="1" customWidth="1"/>
    <col min="7945" max="7945" width="16.5" style="2" customWidth="1"/>
    <col min="7946" max="7946" width="18.5" style="2" customWidth="1"/>
    <col min="7947" max="7949" width="16.125" style="2" customWidth="1"/>
    <col min="7950" max="7951" width="11" style="2"/>
    <col min="7952" max="7952" width="28.5" style="2" bestFit="1" customWidth="1"/>
    <col min="7953" max="7953" width="15.875" style="2" customWidth="1"/>
    <col min="7954" max="7954" width="15.375" style="2" customWidth="1"/>
    <col min="7955" max="7955" width="16.875" style="2" customWidth="1"/>
    <col min="7956" max="7956" width="17.125" style="2" customWidth="1"/>
    <col min="7957" max="7958" width="23.875" style="2" customWidth="1"/>
    <col min="7959" max="7959" width="6" style="2" customWidth="1"/>
    <col min="7960" max="7962" width="11" style="2"/>
    <col min="7963" max="7963" width="28.5" style="2" bestFit="1" customWidth="1"/>
    <col min="7964" max="7964" width="11" style="2"/>
    <col min="7965" max="7965" width="16.375" style="2" customWidth="1"/>
    <col min="7966" max="7966" width="15.875" style="2" customWidth="1"/>
    <col min="7967" max="7967" width="23.125" style="2" customWidth="1"/>
    <col min="7968" max="7968" width="17.375" style="2" customWidth="1"/>
    <col min="7969" max="7969" width="23.5" style="2" customWidth="1"/>
    <col min="7970" max="7971" width="11" style="2"/>
    <col min="7972" max="7972" width="28.5" style="2" bestFit="1" customWidth="1"/>
    <col min="7973" max="7973" width="11" style="2"/>
    <col min="7974" max="7974" width="11.5" style="2" bestFit="1" customWidth="1"/>
    <col min="7975" max="7975" width="14.125" style="2" bestFit="1" customWidth="1"/>
    <col min="7976" max="7976" width="17.625" style="2" bestFit="1" customWidth="1"/>
    <col min="7977" max="7977" width="18.625" style="2" bestFit="1" customWidth="1"/>
    <col min="7978" max="8198" width="11" style="2"/>
    <col min="8199" max="8199" width="14.375" style="2" bestFit="1" customWidth="1"/>
    <col min="8200" max="8200" width="24.375" style="2" bestFit="1" customWidth="1"/>
    <col min="8201" max="8201" width="16.5" style="2" customWidth="1"/>
    <col min="8202" max="8202" width="18.5" style="2" customWidth="1"/>
    <col min="8203" max="8205" width="16.125" style="2" customWidth="1"/>
    <col min="8206" max="8207" width="11" style="2"/>
    <col min="8208" max="8208" width="28.5" style="2" bestFit="1" customWidth="1"/>
    <col min="8209" max="8209" width="15.875" style="2" customWidth="1"/>
    <col min="8210" max="8210" width="15.375" style="2" customWidth="1"/>
    <col min="8211" max="8211" width="16.875" style="2" customWidth="1"/>
    <col min="8212" max="8212" width="17.125" style="2" customWidth="1"/>
    <col min="8213" max="8214" width="23.875" style="2" customWidth="1"/>
    <col min="8215" max="8215" width="6" style="2" customWidth="1"/>
    <col min="8216" max="8218" width="11" style="2"/>
    <col min="8219" max="8219" width="28.5" style="2" bestFit="1" customWidth="1"/>
    <col min="8220" max="8220" width="11" style="2"/>
    <col min="8221" max="8221" width="16.375" style="2" customWidth="1"/>
    <col min="8222" max="8222" width="15.875" style="2" customWidth="1"/>
    <col min="8223" max="8223" width="23.125" style="2" customWidth="1"/>
    <col min="8224" max="8224" width="17.375" style="2" customWidth="1"/>
    <col min="8225" max="8225" width="23.5" style="2" customWidth="1"/>
    <col min="8226" max="8227" width="11" style="2"/>
    <col min="8228" max="8228" width="28.5" style="2" bestFit="1" customWidth="1"/>
    <col min="8229" max="8229" width="11" style="2"/>
    <col min="8230" max="8230" width="11.5" style="2" bestFit="1" customWidth="1"/>
    <col min="8231" max="8231" width="14.125" style="2" bestFit="1" customWidth="1"/>
    <col min="8232" max="8232" width="17.625" style="2" bestFit="1" customWidth="1"/>
    <col min="8233" max="8233" width="18.625" style="2" bestFit="1" customWidth="1"/>
    <col min="8234" max="8454" width="11" style="2"/>
    <col min="8455" max="8455" width="14.375" style="2" bestFit="1" customWidth="1"/>
    <col min="8456" max="8456" width="24.375" style="2" bestFit="1" customWidth="1"/>
    <col min="8457" max="8457" width="16.5" style="2" customWidth="1"/>
    <col min="8458" max="8458" width="18.5" style="2" customWidth="1"/>
    <col min="8459" max="8461" width="16.125" style="2" customWidth="1"/>
    <col min="8462" max="8463" width="11" style="2"/>
    <col min="8464" max="8464" width="28.5" style="2" bestFit="1" customWidth="1"/>
    <col min="8465" max="8465" width="15.875" style="2" customWidth="1"/>
    <col min="8466" max="8466" width="15.375" style="2" customWidth="1"/>
    <col min="8467" max="8467" width="16.875" style="2" customWidth="1"/>
    <col min="8468" max="8468" width="17.125" style="2" customWidth="1"/>
    <col min="8469" max="8470" width="23.875" style="2" customWidth="1"/>
    <col min="8471" max="8471" width="6" style="2" customWidth="1"/>
    <col min="8472" max="8474" width="11" style="2"/>
    <col min="8475" max="8475" width="28.5" style="2" bestFit="1" customWidth="1"/>
    <col min="8476" max="8476" width="11" style="2"/>
    <col min="8477" max="8477" width="16.375" style="2" customWidth="1"/>
    <col min="8478" max="8478" width="15.875" style="2" customWidth="1"/>
    <col min="8479" max="8479" width="23.125" style="2" customWidth="1"/>
    <col min="8480" max="8480" width="17.375" style="2" customWidth="1"/>
    <col min="8481" max="8481" width="23.5" style="2" customWidth="1"/>
    <col min="8482" max="8483" width="11" style="2"/>
    <col min="8484" max="8484" width="28.5" style="2" bestFit="1" customWidth="1"/>
    <col min="8485" max="8485" width="11" style="2"/>
    <col min="8486" max="8486" width="11.5" style="2" bestFit="1" customWidth="1"/>
    <col min="8487" max="8487" width="14.125" style="2" bestFit="1" customWidth="1"/>
    <col min="8488" max="8488" width="17.625" style="2" bestFit="1" customWidth="1"/>
    <col min="8489" max="8489" width="18.625" style="2" bestFit="1" customWidth="1"/>
    <col min="8490" max="8710" width="11" style="2"/>
    <col min="8711" max="8711" width="14.375" style="2" bestFit="1" customWidth="1"/>
    <col min="8712" max="8712" width="24.375" style="2" bestFit="1" customWidth="1"/>
    <col min="8713" max="8713" width="16.5" style="2" customWidth="1"/>
    <col min="8714" max="8714" width="18.5" style="2" customWidth="1"/>
    <col min="8715" max="8717" width="16.125" style="2" customWidth="1"/>
    <col min="8718" max="8719" width="11" style="2"/>
    <col min="8720" max="8720" width="28.5" style="2" bestFit="1" customWidth="1"/>
    <col min="8721" max="8721" width="15.875" style="2" customWidth="1"/>
    <col min="8722" max="8722" width="15.375" style="2" customWidth="1"/>
    <col min="8723" max="8723" width="16.875" style="2" customWidth="1"/>
    <col min="8724" max="8724" width="17.125" style="2" customWidth="1"/>
    <col min="8725" max="8726" width="23.875" style="2" customWidth="1"/>
    <col min="8727" max="8727" width="6" style="2" customWidth="1"/>
    <col min="8728" max="8730" width="11" style="2"/>
    <col min="8731" max="8731" width="28.5" style="2" bestFit="1" customWidth="1"/>
    <col min="8732" max="8732" width="11" style="2"/>
    <col min="8733" max="8733" width="16.375" style="2" customWidth="1"/>
    <col min="8734" max="8734" width="15.875" style="2" customWidth="1"/>
    <col min="8735" max="8735" width="23.125" style="2" customWidth="1"/>
    <col min="8736" max="8736" width="17.375" style="2" customWidth="1"/>
    <col min="8737" max="8737" width="23.5" style="2" customWidth="1"/>
    <col min="8738" max="8739" width="11" style="2"/>
    <col min="8740" max="8740" width="28.5" style="2" bestFit="1" customWidth="1"/>
    <col min="8741" max="8741" width="11" style="2"/>
    <col min="8742" max="8742" width="11.5" style="2" bestFit="1" customWidth="1"/>
    <col min="8743" max="8743" width="14.125" style="2" bestFit="1" customWidth="1"/>
    <col min="8744" max="8744" width="17.625" style="2" bestFit="1" customWidth="1"/>
    <col min="8745" max="8745" width="18.625" style="2" bestFit="1" customWidth="1"/>
    <col min="8746" max="8966" width="11" style="2"/>
    <col min="8967" max="8967" width="14.375" style="2" bestFit="1" customWidth="1"/>
    <col min="8968" max="8968" width="24.375" style="2" bestFit="1" customWidth="1"/>
    <col min="8969" max="8969" width="16.5" style="2" customWidth="1"/>
    <col min="8970" max="8970" width="18.5" style="2" customWidth="1"/>
    <col min="8971" max="8973" width="16.125" style="2" customWidth="1"/>
    <col min="8974" max="8975" width="11" style="2"/>
    <col min="8976" max="8976" width="28.5" style="2" bestFit="1" customWidth="1"/>
    <col min="8977" max="8977" width="15.875" style="2" customWidth="1"/>
    <col min="8978" max="8978" width="15.375" style="2" customWidth="1"/>
    <col min="8979" max="8979" width="16.875" style="2" customWidth="1"/>
    <col min="8980" max="8980" width="17.125" style="2" customWidth="1"/>
    <col min="8981" max="8982" width="23.875" style="2" customWidth="1"/>
    <col min="8983" max="8983" width="6" style="2" customWidth="1"/>
    <col min="8984" max="8986" width="11" style="2"/>
    <col min="8987" max="8987" width="28.5" style="2" bestFit="1" customWidth="1"/>
    <col min="8988" max="8988" width="11" style="2"/>
    <col min="8989" max="8989" width="16.375" style="2" customWidth="1"/>
    <col min="8990" max="8990" width="15.875" style="2" customWidth="1"/>
    <col min="8991" max="8991" width="23.125" style="2" customWidth="1"/>
    <col min="8992" max="8992" width="17.375" style="2" customWidth="1"/>
    <col min="8993" max="8993" width="23.5" style="2" customWidth="1"/>
    <col min="8994" max="8995" width="11" style="2"/>
    <col min="8996" max="8996" width="28.5" style="2" bestFit="1" customWidth="1"/>
    <col min="8997" max="8997" width="11" style="2"/>
    <col min="8998" max="8998" width="11.5" style="2" bestFit="1" customWidth="1"/>
    <col min="8999" max="8999" width="14.125" style="2" bestFit="1" customWidth="1"/>
    <col min="9000" max="9000" width="17.625" style="2" bestFit="1" customWidth="1"/>
    <col min="9001" max="9001" width="18.625" style="2" bestFit="1" customWidth="1"/>
    <col min="9002" max="9222" width="11" style="2"/>
    <col min="9223" max="9223" width="14.375" style="2" bestFit="1" customWidth="1"/>
    <col min="9224" max="9224" width="24.375" style="2" bestFit="1" customWidth="1"/>
    <col min="9225" max="9225" width="16.5" style="2" customWidth="1"/>
    <col min="9226" max="9226" width="18.5" style="2" customWidth="1"/>
    <col min="9227" max="9229" width="16.125" style="2" customWidth="1"/>
    <col min="9230" max="9231" width="11" style="2"/>
    <col min="9232" max="9232" width="28.5" style="2" bestFit="1" customWidth="1"/>
    <col min="9233" max="9233" width="15.875" style="2" customWidth="1"/>
    <col min="9234" max="9234" width="15.375" style="2" customWidth="1"/>
    <col min="9235" max="9235" width="16.875" style="2" customWidth="1"/>
    <col min="9236" max="9236" width="17.125" style="2" customWidth="1"/>
    <col min="9237" max="9238" width="23.875" style="2" customWidth="1"/>
    <col min="9239" max="9239" width="6" style="2" customWidth="1"/>
    <col min="9240" max="9242" width="11" style="2"/>
    <col min="9243" max="9243" width="28.5" style="2" bestFit="1" customWidth="1"/>
    <col min="9244" max="9244" width="11" style="2"/>
    <col min="9245" max="9245" width="16.375" style="2" customWidth="1"/>
    <col min="9246" max="9246" width="15.875" style="2" customWidth="1"/>
    <col min="9247" max="9247" width="23.125" style="2" customWidth="1"/>
    <col min="9248" max="9248" width="17.375" style="2" customWidth="1"/>
    <col min="9249" max="9249" width="23.5" style="2" customWidth="1"/>
    <col min="9250" max="9251" width="11" style="2"/>
    <col min="9252" max="9252" width="28.5" style="2" bestFit="1" customWidth="1"/>
    <col min="9253" max="9253" width="11" style="2"/>
    <col min="9254" max="9254" width="11.5" style="2" bestFit="1" customWidth="1"/>
    <col min="9255" max="9255" width="14.125" style="2" bestFit="1" customWidth="1"/>
    <col min="9256" max="9256" width="17.625" style="2" bestFit="1" customWidth="1"/>
    <col min="9257" max="9257" width="18.625" style="2" bestFit="1" customWidth="1"/>
    <col min="9258" max="9478" width="11" style="2"/>
    <col min="9479" max="9479" width="14.375" style="2" bestFit="1" customWidth="1"/>
    <col min="9480" max="9480" width="24.375" style="2" bestFit="1" customWidth="1"/>
    <col min="9481" max="9481" width="16.5" style="2" customWidth="1"/>
    <col min="9482" max="9482" width="18.5" style="2" customWidth="1"/>
    <col min="9483" max="9485" width="16.125" style="2" customWidth="1"/>
    <col min="9486" max="9487" width="11" style="2"/>
    <col min="9488" max="9488" width="28.5" style="2" bestFit="1" customWidth="1"/>
    <col min="9489" max="9489" width="15.875" style="2" customWidth="1"/>
    <col min="9490" max="9490" width="15.375" style="2" customWidth="1"/>
    <col min="9491" max="9491" width="16.875" style="2" customWidth="1"/>
    <col min="9492" max="9492" width="17.125" style="2" customWidth="1"/>
    <col min="9493" max="9494" width="23.875" style="2" customWidth="1"/>
    <col min="9495" max="9495" width="6" style="2" customWidth="1"/>
    <col min="9496" max="9498" width="11" style="2"/>
    <col min="9499" max="9499" width="28.5" style="2" bestFit="1" customWidth="1"/>
    <col min="9500" max="9500" width="11" style="2"/>
    <col min="9501" max="9501" width="16.375" style="2" customWidth="1"/>
    <col min="9502" max="9502" width="15.875" style="2" customWidth="1"/>
    <col min="9503" max="9503" width="23.125" style="2" customWidth="1"/>
    <col min="9504" max="9504" width="17.375" style="2" customWidth="1"/>
    <col min="9505" max="9505" width="23.5" style="2" customWidth="1"/>
    <col min="9506" max="9507" width="11" style="2"/>
    <col min="9508" max="9508" width="28.5" style="2" bestFit="1" customWidth="1"/>
    <col min="9509" max="9509" width="11" style="2"/>
    <col min="9510" max="9510" width="11.5" style="2" bestFit="1" customWidth="1"/>
    <col min="9511" max="9511" width="14.125" style="2" bestFit="1" customWidth="1"/>
    <col min="9512" max="9512" width="17.625" style="2" bestFit="1" customWidth="1"/>
    <col min="9513" max="9513" width="18.625" style="2" bestFit="1" customWidth="1"/>
    <col min="9514" max="9734" width="11" style="2"/>
    <col min="9735" max="9735" width="14.375" style="2" bestFit="1" customWidth="1"/>
    <col min="9736" max="9736" width="24.375" style="2" bestFit="1" customWidth="1"/>
    <col min="9737" max="9737" width="16.5" style="2" customWidth="1"/>
    <col min="9738" max="9738" width="18.5" style="2" customWidth="1"/>
    <col min="9739" max="9741" width="16.125" style="2" customWidth="1"/>
    <col min="9742" max="9743" width="11" style="2"/>
    <col min="9744" max="9744" width="28.5" style="2" bestFit="1" customWidth="1"/>
    <col min="9745" max="9745" width="15.875" style="2" customWidth="1"/>
    <col min="9746" max="9746" width="15.375" style="2" customWidth="1"/>
    <col min="9747" max="9747" width="16.875" style="2" customWidth="1"/>
    <col min="9748" max="9748" width="17.125" style="2" customWidth="1"/>
    <col min="9749" max="9750" width="23.875" style="2" customWidth="1"/>
    <col min="9751" max="9751" width="6" style="2" customWidth="1"/>
    <col min="9752" max="9754" width="11" style="2"/>
    <col min="9755" max="9755" width="28.5" style="2" bestFit="1" customWidth="1"/>
    <col min="9756" max="9756" width="11" style="2"/>
    <col min="9757" max="9757" width="16.375" style="2" customWidth="1"/>
    <col min="9758" max="9758" width="15.875" style="2" customWidth="1"/>
    <col min="9759" max="9759" width="23.125" style="2" customWidth="1"/>
    <col min="9760" max="9760" width="17.375" style="2" customWidth="1"/>
    <col min="9761" max="9761" width="23.5" style="2" customWidth="1"/>
    <col min="9762" max="9763" width="11" style="2"/>
    <col min="9764" max="9764" width="28.5" style="2" bestFit="1" customWidth="1"/>
    <col min="9765" max="9765" width="11" style="2"/>
    <col min="9766" max="9766" width="11.5" style="2" bestFit="1" customWidth="1"/>
    <col min="9767" max="9767" width="14.125" style="2" bestFit="1" customWidth="1"/>
    <col min="9768" max="9768" width="17.625" style="2" bestFit="1" customWidth="1"/>
    <col min="9769" max="9769" width="18.625" style="2" bestFit="1" customWidth="1"/>
    <col min="9770" max="9990" width="11" style="2"/>
    <col min="9991" max="9991" width="14.375" style="2" bestFit="1" customWidth="1"/>
    <col min="9992" max="9992" width="24.375" style="2" bestFit="1" customWidth="1"/>
    <col min="9993" max="9993" width="16.5" style="2" customWidth="1"/>
    <col min="9994" max="9994" width="18.5" style="2" customWidth="1"/>
    <col min="9995" max="9997" width="16.125" style="2" customWidth="1"/>
    <col min="9998" max="9999" width="11" style="2"/>
    <col min="10000" max="10000" width="28.5" style="2" bestFit="1" customWidth="1"/>
    <col min="10001" max="10001" width="15.875" style="2" customWidth="1"/>
    <col min="10002" max="10002" width="15.375" style="2" customWidth="1"/>
    <col min="10003" max="10003" width="16.875" style="2" customWidth="1"/>
    <col min="10004" max="10004" width="17.125" style="2" customWidth="1"/>
    <col min="10005" max="10006" width="23.875" style="2" customWidth="1"/>
    <col min="10007" max="10007" width="6" style="2" customWidth="1"/>
    <col min="10008" max="10010" width="11" style="2"/>
    <col min="10011" max="10011" width="28.5" style="2" bestFit="1" customWidth="1"/>
    <col min="10012" max="10012" width="11" style="2"/>
    <col min="10013" max="10013" width="16.375" style="2" customWidth="1"/>
    <col min="10014" max="10014" width="15.875" style="2" customWidth="1"/>
    <col min="10015" max="10015" width="23.125" style="2" customWidth="1"/>
    <col min="10016" max="10016" width="17.375" style="2" customWidth="1"/>
    <col min="10017" max="10017" width="23.5" style="2" customWidth="1"/>
    <col min="10018" max="10019" width="11" style="2"/>
    <col min="10020" max="10020" width="28.5" style="2" bestFit="1" customWidth="1"/>
    <col min="10021" max="10021" width="11" style="2"/>
    <col min="10022" max="10022" width="11.5" style="2" bestFit="1" customWidth="1"/>
    <col min="10023" max="10023" width="14.125" style="2" bestFit="1" customWidth="1"/>
    <col min="10024" max="10024" width="17.625" style="2" bestFit="1" customWidth="1"/>
    <col min="10025" max="10025" width="18.625" style="2" bestFit="1" customWidth="1"/>
    <col min="10026" max="10246" width="11" style="2"/>
    <col min="10247" max="10247" width="14.375" style="2" bestFit="1" customWidth="1"/>
    <col min="10248" max="10248" width="24.375" style="2" bestFit="1" customWidth="1"/>
    <col min="10249" max="10249" width="16.5" style="2" customWidth="1"/>
    <col min="10250" max="10250" width="18.5" style="2" customWidth="1"/>
    <col min="10251" max="10253" width="16.125" style="2" customWidth="1"/>
    <col min="10254" max="10255" width="11" style="2"/>
    <col min="10256" max="10256" width="28.5" style="2" bestFit="1" customWidth="1"/>
    <col min="10257" max="10257" width="15.875" style="2" customWidth="1"/>
    <col min="10258" max="10258" width="15.375" style="2" customWidth="1"/>
    <col min="10259" max="10259" width="16.875" style="2" customWidth="1"/>
    <col min="10260" max="10260" width="17.125" style="2" customWidth="1"/>
    <col min="10261" max="10262" width="23.875" style="2" customWidth="1"/>
    <col min="10263" max="10263" width="6" style="2" customWidth="1"/>
    <col min="10264" max="10266" width="11" style="2"/>
    <col min="10267" max="10267" width="28.5" style="2" bestFit="1" customWidth="1"/>
    <col min="10268" max="10268" width="11" style="2"/>
    <col min="10269" max="10269" width="16.375" style="2" customWidth="1"/>
    <col min="10270" max="10270" width="15.875" style="2" customWidth="1"/>
    <col min="10271" max="10271" width="23.125" style="2" customWidth="1"/>
    <col min="10272" max="10272" width="17.375" style="2" customWidth="1"/>
    <col min="10273" max="10273" width="23.5" style="2" customWidth="1"/>
    <col min="10274" max="10275" width="11" style="2"/>
    <col min="10276" max="10276" width="28.5" style="2" bestFit="1" customWidth="1"/>
    <col min="10277" max="10277" width="11" style="2"/>
    <col min="10278" max="10278" width="11.5" style="2" bestFit="1" customWidth="1"/>
    <col min="10279" max="10279" width="14.125" style="2" bestFit="1" customWidth="1"/>
    <col min="10280" max="10280" width="17.625" style="2" bestFit="1" customWidth="1"/>
    <col min="10281" max="10281" width="18.625" style="2" bestFit="1" customWidth="1"/>
    <col min="10282" max="10502" width="11" style="2"/>
    <col min="10503" max="10503" width="14.375" style="2" bestFit="1" customWidth="1"/>
    <col min="10504" max="10504" width="24.375" style="2" bestFit="1" customWidth="1"/>
    <col min="10505" max="10505" width="16.5" style="2" customWidth="1"/>
    <col min="10506" max="10506" width="18.5" style="2" customWidth="1"/>
    <col min="10507" max="10509" width="16.125" style="2" customWidth="1"/>
    <col min="10510" max="10511" width="11" style="2"/>
    <col min="10512" max="10512" width="28.5" style="2" bestFit="1" customWidth="1"/>
    <col min="10513" max="10513" width="15.875" style="2" customWidth="1"/>
    <col min="10514" max="10514" width="15.375" style="2" customWidth="1"/>
    <col min="10515" max="10515" width="16.875" style="2" customWidth="1"/>
    <col min="10516" max="10516" width="17.125" style="2" customWidth="1"/>
    <col min="10517" max="10518" width="23.875" style="2" customWidth="1"/>
    <col min="10519" max="10519" width="6" style="2" customWidth="1"/>
    <col min="10520" max="10522" width="11" style="2"/>
    <col min="10523" max="10523" width="28.5" style="2" bestFit="1" customWidth="1"/>
    <col min="10524" max="10524" width="11" style="2"/>
    <col min="10525" max="10525" width="16.375" style="2" customWidth="1"/>
    <col min="10526" max="10526" width="15.875" style="2" customWidth="1"/>
    <col min="10527" max="10527" width="23.125" style="2" customWidth="1"/>
    <col min="10528" max="10528" width="17.375" style="2" customWidth="1"/>
    <col min="10529" max="10529" width="23.5" style="2" customWidth="1"/>
    <col min="10530" max="10531" width="11" style="2"/>
    <col min="10532" max="10532" width="28.5" style="2" bestFit="1" customWidth="1"/>
    <col min="10533" max="10533" width="11" style="2"/>
    <col min="10534" max="10534" width="11.5" style="2" bestFit="1" customWidth="1"/>
    <col min="10535" max="10535" width="14.125" style="2" bestFit="1" customWidth="1"/>
    <col min="10536" max="10536" width="17.625" style="2" bestFit="1" customWidth="1"/>
    <col min="10537" max="10537" width="18.625" style="2" bestFit="1" customWidth="1"/>
    <col min="10538" max="10758" width="11" style="2"/>
    <col min="10759" max="10759" width="14.375" style="2" bestFit="1" customWidth="1"/>
    <col min="10760" max="10760" width="24.375" style="2" bestFit="1" customWidth="1"/>
    <col min="10761" max="10761" width="16.5" style="2" customWidth="1"/>
    <col min="10762" max="10762" width="18.5" style="2" customWidth="1"/>
    <col min="10763" max="10765" width="16.125" style="2" customWidth="1"/>
    <col min="10766" max="10767" width="11" style="2"/>
    <col min="10768" max="10768" width="28.5" style="2" bestFit="1" customWidth="1"/>
    <col min="10769" max="10769" width="15.875" style="2" customWidth="1"/>
    <col min="10770" max="10770" width="15.375" style="2" customWidth="1"/>
    <col min="10771" max="10771" width="16.875" style="2" customWidth="1"/>
    <col min="10772" max="10772" width="17.125" style="2" customWidth="1"/>
    <col min="10773" max="10774" width="23.875" style="2" customWidth="1"/>
    <col min="10775" max="10775" width="6" style="2" customWidth="1"/>
    <col min="10776" max="10778" width="11" style="2"/>
    <col min="10779" max="10779" width="28.5" style="2" bestFit="1" customWidth="1"/>
    <col min="10780" max="10780" width="11" style="2"/>
    <col min="10781" max="10781" width="16.375" style="2" customWidth="1"/>
    <col min="10782" max="10782" width="15.875" style="2" customWidth="1"/>
    <col min="10783" max="10783" width="23.125" style="2" customWidth="1"/>
    <col min="10784" max="10784" width="17.375" style="2" customWidth="1"/>
    <col min="10785" max="10785" width="23.5" style="2" customWidth="1"/>
    <col min="10786" max="10787" width="11" style="2"/>
    <col min="10788" max="10788" width="28.5" style="2" bestFit="1" customWidth="1"/>
    <col min="10789" max="10789" width="11" style="2"/>
    <col min="10790" max="10790" width="11.5" style="2" bestFit="1" customWidth="1"/>
    <col min="10791" max="10791" width="14.125" style="2" bestFit="1" customWidth="1"/>
    <col min="10792" max="10792" width="17.625" style="2" bestFit="1" customWidth="1"/>
    <col min="10793" max="10793" width="18.625" style="2" bestFit="1" customWidth="1"/>
    <col min="10794" max="11014" width="11" style="2"/>
    <col min="11015" max="11015" width="14.375" style="2" bestFit="1" customWidth="1"/>
    <col min="11016" max="11016" width="24.375" style="2" bestFit="1" customWidth="1"/>
    <col min="11017" max="11017" width="16.5" style="2" customWidth="1"/>
    <col min="11018" max="11018" width="18.5" style="2" customWidth="1"/>
    <col min="11019" max="11021" width="16.125" style="2" customWidth="1"/>
    <col min="11022" max="11023" width="11" style="2"/>
    <col min="11024" max="11024" width="28.5" style="2" bestFit="1" customWidth="1"/>
    <col min="11025" max="11025" width="15.875" style="2" customWidth="1"/>
    <col min="11026" max="11026" width="15.375" style="2" customWidth="1"/>
    <col min="11027" max="11027" width="16.875" style="2" customWidth="1"/>
    <col min="11028" max="11028" width="17.125" style="2" customWidth="1"/>
    <col min="11029" max="11030" width="23.875" style="2" customWidth="1"/>
    <col min="11031" max="11031" width="6" style="2" customWidth="1"/>
    <col min="11032" max="11034" width="11" style="2"/>
    <col min="11035" max="11035" width="28.5" style="2" bestFit="1" customWidth="1"/>
    <col min="11036" max="11036" width="11" style="2"/>
    <col min="11037" max="11037" width="16.375" style="2" customWidth="1"/>
    <col min="11038" max="11038" width="15.875" style="2" customWidth="1"/>
    <col min="11039" max="11039" width="23.125" style="2" customWidth="1"/>
    <col min="11040" max="11040" width="17.375" style="2" customWidth="1"/>
    <col min="11041" max="11041" width="23.5" style="2" customWidth="1"/>
    <col min="11042" max="11043" width="11" style="2"/>
    <col min="11044" max="11044" width="28.5" style="2" bestFit="1" customWidth="1"/>
    <col min="11045" max="11045" width="11" style="2"/>
    <col min="11046" max="11046" width="11.5" style="2" bestFit="1" customWidth="1"/>
    <col min="11047" max="11047" width="14.125" style="2" bestFit="1" customWidth="1"/>
    <col min="11048" max="11048" width="17.625" style="2" bestFit="1" customWidth="1"/>
    <col min="11049" max="11049" width="18.625" style="2" bestFit="1" customWidth="1"/>
    <col min="11050" max="11270" width="11" style="2"/>
    <col min="11271" max="11271" width="14.375" style="2" bestFit="1" customWidth="1"/>
    <col min="11272" max="11272" width="24.375" style="2" bestFit="1" customWidth="1"/>
    <col min="11273" max="11273" width="16.5" style="2" customWidth="1"/>
    <col min="11274" max="11274" width="18.5" style="2" customWidth="1"/>
    <col min="11275" max="11277" width="16.125" style="2" customWidth="1"/>
    <col min="11278" max="11279" width="11" style="2"/>
    <col min="11280" max="11280" width="28.5" style="2" bestFit="1" customWidth="1"/>
    <col min="11281" max="11281" width="15.875" style="2" customWidth="1"/>
    <col min="11282" max="11282" width="15.375" style="2" customWidth="1"/>
    <col min="11283" max="11283" width="16.875" style="2" customWidth="1"/>
    <col min="11284" max="11284" width="17.125" style="2" customWidth="1"/>
    <col min="11285" max="11286" width="23.875" style="2" customWidth="1"/>
    <col min="11287" max="11287" width="6" style="2" customWidth="1"/>
    <col min="11288" max="11290" width="11" style="2"/>
    <col min="11291" max="11291" width="28.5" style="2" bestFit="1" customWidth="1"/>
    <col min="11292" max="11292" width="11" style="2"/>
    <col min="11293" max="11293" width="16.375" style="2" customWidth="1"/>
    <col min="11294" max="11294" width="15.875" style="2" customWidth="1"/>
    <col min="11295" max="11295" width="23.125" style="2" customWidth="1"/>
    <col min="11296" max="11296" width="17.375" style="2" customWidth="1"/>
    <col min="11297" max="11297" width="23.5" style="2" customWidth="1"/>
    <col min="11298" max="11299" width="11" style="2"/>
    <col min="11300" max="11300" width="28.5" style="2" bestFit="1" customWidth="1"/>
    <col min="11301" max="11301" width="11" style="2"/>
    <col min="11302" max="11302" width="11.5" style="2" bestFit="1" customWidth="1"/>
    <col min="11303" max="11303" width="14.125" style="2" bestFit="1" customWidth="1"/>
    <col min="11304" max="11304" width="17.625" style="2" bestFit="1" customWidth="1"/>
    <col min="11305" max="11305" width="18.625" style="2" bestFit="1" customWidth="1"/>
    <col min="11306" max="11526" width="11" style="2"/>
    <col min="11527" max="11527" width="14.375" style="2" bestFit="1" customWidth="1"/>
    <col min="11528" max="11528" width="24.375" style="2" bestFit="1" customWidth="1"/>
    <col min="11529" max="11529" width="16.5" style="2" customWidth="1"/>
    <col min="11530" max="11530" width="18.5" style="2" customWidth="1"/>
    <col min="11531" max="11533" width="16.125" style="2" customWidth="1"/>
    <col min="11534" max="11535" width="11" style="2"/>
    <col min="11536" max="11536" width="28.5" style="2" bestFit="1" customWidth="1"/>
    <col min="11537" max="11537" width="15.875" style="2" customWidth="1"/>
    <col min="11538" max="11538" width="15.375" style="2" customWidth="1"/>
    <col min="11539" max="11539" width="16.875" style="2" customWidth="1"/>
    <col min="11540" max="11540" width="17.125" style="2" customWidth="1"/>
    <col min="11541" max="11542" width="23.875" style="2" customWidth="1"/>
    <col min="11543" max="11543" width="6" style="2" customWidth="1"/>
    <col min="11544" max="11546" width="11" style="2"/>
    <col min="11547" max="11547" width="28.5" style="2" bestFit="1" customWidth="1"/>
    <col min="11548" max="11548" width="11" style="2"/>
    <col min="11549" max="11549" width="16.375" style="2" customWidth="1"/>
    <col min="11550" max="11550" width="15.875" style="2" customWidth="1"/>
    <col min="11551" max="11551" width="23.125" style="2" customWidth="1"/>
    <col min="11552" max="11552" width="17.375" style="2" customWidth="1"/>
    <col min="11553" max="11553" width="23.5" style="2" customWidth="1"/>
    <col min="11554" max="11555" width="11" style="2"/>
    <col min="11556" max="11556" width="28.5" style="2" bestFit="1" customWidth="1"/>
    <col min="11557" max="11557" width="11" style="2"/>
    <col min="11558" max="11558" width="11.5" style="2" bestFit="1" customWidth="1"/>
    <col min="11559" max="11559" width="14.125" style="2" bestFit="1" customWidth="1"/>
    <col min="11560" max="11560" width="17.625" style="2" bestFit="1" customWidth="1"/>
    <col min="11561" max="11561" width="18.625" style="2" bestFit="1" customWidth="1"/>
    <col min="11562" max="11782" width="11" style="2"/>
    <col min="11783" max="11783" width="14.375" style="2" bestFit="1" customWidth="1"/>
    <col min="11784" max="11784" width="24.375" style="2" bestFit="1" customWidth="1"/>
    <col min="11785" max="11785" width="16.5" style="2" customWidth="1"/>
    <col min="11786" max="11786" width="18.5" style="2" customWidth="1"/>
    <col min="11787" max="11789" width="16.125" style="2" customWidth="1"/>
    <col min="11790" max="11791" width="11" style="2"/>
    <col min="11792" max="11792" width="28.5" style="2" bestFit="1" customWidth="1"/>
    <col min="11793" max="11793" width="15.875" style="2" customWidth="1"/>
    <col min="11794" max="11794" width="15.375" style="2" customWidth="1"/>
    <col min="11795" max="11795" width="16.875" style="2" customWidth="1"/>
    <col min="11796" max="11796" width="17.125" style="2" customWidth="1"/>
    <col min="11797" max="11798" width="23.875" style="2" customWidth="1"/>
    <col min="11799" max="11799" width="6" style="2" customWidth="1"/>
    <col min="11800" max="11802" width="11" style="2"/>
    <col min="11803" max="11803" width="28.5" style="2" bestFit="1" customWidth="1"/>
    <col min="11804" max="11804" width="11" style="2"/>
    <col min="11805" max="11805" width="16.375" style="2" customWidth="1"/>
    <col min="11806" max="11806" width="15.875" style="2" customWidth="1"/>
    <col min="11807" max="11807" width="23.125" style="2" customWidth="1"/>
    <col min="11808" max="11808" width="17.375" style="2" customWidth="1"/>
    <col min="11809" max="11809" width="23.5" style="2" customWidth="1"/>
    <col min="11810" max="11811" width="11" style="2"/>
    <col min="11812" max="11812" width="28.5" style="2" bestFit="1" customWidth="1"/>
    <col min="11813" max="11813" width="11" style="2"/>
    <col min="11814" max="11814" width="11.5" style="2" bestFit="1" customWidth="1"/>
    <col min="11815" max="11815" width="14.125" style="2" bestFit="1" customWidth="1"/>
    <col min="11816" max="11816" width="17.625" style="2" bestFit="1" customWidth="1"/>
    <col min="11817" max="11817" width="18.625" style="2" bestFit="1" customWidth="1"/>
    <col min="11818" max="12038" width="11" style="2"/>
    <col min="12039" max="12039" width="14.375" style="2" bestFit="1" customWidth="1"/>
    <col min="12040" max="12040" width="24.375" style="2" bestFit="1" customWidth="1"/>
    <col min="12041" max="12041" width="16.5" style="2" customWidth="1"/>
    <col min="12042" max="12042" width="18.5" style="2" customWidth="1"/>
    <col min="12043" max="12045" width="16.125" style="2" customWidth="1"/>
    <col min="12046" max="12047" width="11" style="2"/>
    <col min="12048" max="12048" width="28.5" style="2" bestFit="1" customWidth="1"/>
    <col min="12049" max="12049" width="15.875" style="2" customWidth="1"/>
    <col min="12050" max="12050" width="15.375" style="2" customWidth="1"/>
    <col min="12051" max="12051" width="16.875" style="2" customWidth="1"/>
    <col min="12052" max="12052" width="17.125" style="2" customWidth="1"/>
    <col min="12053" max="12054" width="23.875" style="2" customWidth="1"/>
    <col min="12055" max="12055" width="6" style="2" customWidth="1"/>
    <col min="12056" max="12058" width="11" style="2"/>
    <col min="12059" max="12059" width="28.5" style="2" bestFit="1" customWidth="1"/>
    <col min="12060" max="12060" width="11" style="2"/>
    <col min="12061" max="12061" width="16.375" style="2" customWidth="1"/>
    <col min="12062" max="12062" width="15.875" style="2" customWidth="1"/>
    <col min="12063" max="12063" width="23.125" style="2" customWidth="1"/>
    <col min="12064" max="12064" width="17.375" style="2" customWidth="1"/>
    <col min="12065" max="12065" width="23.5" style="2" customWidth="1"/>
    <col min="12066" max="12067" width="11" style="2"/>
    <col min="12068" max="12068" width="28.5" style="2" bestFit="1" customWidth="1"/>
    <col min="12069" max="12069" width="11" style="2"/>
    <col min="12070" max="12070" width="11.5" style="2" bestFit="1" customWidth="1"/>
    <col min="12071" max="12071" width="14.125" style="2" bestFit="1" customWidth="1"/>
    <col min="12072" max="12072" width="17.625" style="2" bestFit="1" customWidth="1"/>
    <col min="12073" max="12073" width="18.625" style="2" bestFit="1" customWidth="1"/>
    <col min="12074" max="12294" width="11" style="2"/>
    <col min="12295" max="12295" width="14.375" style="2" bestFit="1" customWidth="1"/>
    <col min="12296" max="12296" width="24.375" style="2" bestFit="1" customWidth="1"/>
    <col min="12297" max="12297" width="16.5" style="2" customWidth="1"/>
    <col min="12298" max="12298" width="18.5" style="2" customWidth="1"/>
    <col min="12299" max="12301" width="16.125" style="2" customWidth="1"/>
    <col min="12302" max="12303" width="11" style="2"/>
    <col min="12304" max="12304" width="28.5" style="2" bestFit="1" customWidth="1"/>
    <col min="12305" max="12305" width="15.875" style="2" customWidth="1"/>
    <col min="12306" max="12306" width="15.375" style="2" customWidth="1"/>
    <col min="12307" max="12307" width="16.875" style="2" customWidth="1"/>
    <col min="12308" max="12308" width="17.125" style="2" customWidth="1"/>
    <col min="12309" max="12310" width="23.875" style="2" customWidth="1"/>
    <col min="12311" max="12311" width="6" style="2" customWidth="1"/>
    <col min="12312" max="12314" width="11" style="2"/>
    <col min="12315" max="12315" width="28.5" style="2" bestFit="1" customWidth="1"/>
    <col min="12316" max="12316" width="11" style="2"/>
    <col min="12317" max="12317" width="16.375" style="2" customWidth="1"/>
    <col min="12318" max="12318" width="15.875" style="2" customWidth="1"/>
    <col min="12319" max="12319" width="23.125" style="2" customWidth="1"/>
    <col min="12320" max="12320" width="17.375" style="2" customWidth="1"/>
    <col min="12321" max="12321" width="23.5" style="2" customWidth="1"/>
    <col min="12322" max="12323" width="11" style="2"/>
    <col min="12324" max="12324" width="28.5" style="2" bestFit="1" customWidth="1"/>
    <col min="12325" max="12325" width="11" style="2"/>
    <col min="12326" max="12326" width="11.5" style="2" bestFit="1" customWidth="1"/>
    <col min="12327" max="12327" width="14.125" style="2" bestFit="1" customWidth="1"/>
    <col min="12328" max="12328" width="17.625" style="2" bestFit="1" customWidth="1"/>
    <col min="12329" max="12329" width="18.625" style="2" bestFit="1" customWidth="1"/>
    <col min="12330" max="12550" width="11" style="2"/>
    <col min="12551" max="12551" width="14.375" style="2" bestFit="1" customWidth="1"/>
    <col min="12552" max="12552" width="24.375" style="2" bestFit="1" customWidth="1"/>
    <col min="12553" max="12553" width="16.5" style="2" customWidth="1"/>
    <col min="12554" max="12554" width="18.5" style="2" customWidth="1"/>
    <col min="12555" max="12557" width="16.125" style="2" customWidth="1"/>
    <col min="12558" max="12559" width="11" style="2"/>
    <col min="12560" max="12560" width="28.5" style="2" bestFit="1" customWidth="1"/>
    <col min="12561" max="12561" width="15.875" style="2" customWidth="1"/>
    <col min="12562" max="12562" width="15.375" style="2" customWidth="1"/>
    <col min="12563" max="12563" width="16.875" style="2" customWidth="1"/>
    <col min="12564" max="12564" width="17.125" style="2" customWidth="1"/>
    <col min="12565" max="12566" width="23.875" style="2" customWidth="1"/>
    <col min="12567" max="12567" width="6" style="2" customWidth="1"/>
    <col min="12568" max="12570" width="11" style="2"/>
    <col min="12571" max="12571" width="28.5" style="2" bestFit="1" customWidth="1"/>
    <col min="12572" max="12572" width="11" style="2"/>
    <col min="12573" max="12573" width="16.375" style="2" customWidth="1"/>
    <col min="12574" max="12574" width="15.875" style="2" customWidth="1"/>
    <col min="12575" max="12575" width="23.125" style="2" customWidth="1"/>
    <col min="12576" max="12576" width="17.375" style="2" customWidth="1"/>
    <col min="12577" max="12577" width="23.5" style="2" customWidth="1"/>
    <col min="12578" max="12579" width="11" style="2"/>
    <col min="12580" max="12580" width="28.5" style="2" bestFit="1" customWidth="1"/>
    <col min="12581" max="12581" width="11" style="2"/>
    <col min="12582" max="12582" width="11.5" style="2" bestFit="1" customWidth="1"/>
    <col min="12583" max="12583" width="14.125" style="2" bestFit="1" customWidth="1"/>
    <col min="12584" max="12584" width="17.625" style="2" bestFit="1" customWidth="1"/>
    <col min="12585" max="12585" width="18.625" style="2" bestFit="1" customWidth="1"/>
    <col min="12586" max="12806" width="11" style="2"/>
    <col min="12807" max="12807" width="14.375" style="2" bestFit="1" customWidth="1"/>
    <col min="12808" max="12808" width="24.375" style="2" bestFit="1" customWidth="1"/>
    <col min="12809" max="12809" width="16.5" style="2" customWidth="1"/>
    <col min="12810" max="12810" width="18.5" style="2" customWidth="1"/>
    <col min="12811" max="12813" width="16.125" style="2" customWidth="1"/>
    <col min="12814" max="12815" width="11" style="2"/>
    <col min="12816" max="12816" width="28.5" style="2" bestFit="1" customWidth="1"/>
    <col min="12817" max="12817" width="15.875" style="2" customWidth="1"/>
    <col min="12818" max="12818" width="15.375" style="2" customWidth="1"/>
    <col min="12819" max="12819" width="16.875" style="2" customWidth="1"/>
    <col min="12820" max="12820" width="17.125" style="2" customWidth="1"/>
    <col min="12821" max="12822" width="23.875" style="2" customWidth="1"/>
    <col min="12823" max="12823" width="6" style="2" customWidth="1"/>
    <col min="12824" max="12826" width="11" style="2"/>
    <col min="12827" max="12827" width="28.5" style="2" bestFit="1" customWidth="1"/>
    <col min="12828" max="12828" width="11" style="2"/>
    <col min="12829" max="12829" width="16.375" style="2" customWidth="1"/>
    <col min="12830" max="12830" width="15.875" style="2" customWidth="1"/>
    <col min="12831" max="12831" width="23.125" style="2" customWidth="1"/>
    <col min="12832" max="12832" width="17.375" style="2" customWidth="1"/>
    <col min="12833" max="12833" width="23.5" style="2" customWidth="1"/>
    <col min="12834" max="12835" width="11" style="2"/>
    <col min="12836" max="12836" width="28.5" style="2" bestFit="1" customWidth="1"/>
    <col min="12837" max="12837" width="11" style="2"/>
    <col min="12838" max="12838" width="11.5" style="2" bestFit="1" customWidth="1"/>
    <col min="12839" max="12839" width="14.125" style="2" bestFit="1" customWidth="1"/>
    <col min="12840" max="12840" width="17.625" style="2" bestFit="1" customWidth="1"/>
    <col min="12841" max="12841" width="18.625" style="2" bestFit="1" customWidth="1"/>
    <col min="12842" max="13062" width="11" style="2"/>
    <col min="13063" max="13063" width="14.375" style="2" bestFit="1" customWidth="1"/>
    <col min="13064" max="13064" width="24.375" style="2" bestFit="1" customWidth="1"/>
    <col min="13065" max="13065" width="16.5" style="2" customWidth="1"/>
    <col min="13066" max="13066" width="18.5" style="2" customWidth="1"/>
    <col min="13067" max="13069" width="16.125" style="2" customWidth="1"/>
    <col min="13070" max="13071" width="11" style="2"/>
    <col min="13072" max="13072" width="28.5" style="2" bestFit="1" customWidth="1"/>
    <col min="13073" max="13073" width="15.875" style="2" customWidth="1"/>
    <col min="13074" max="13074" width="15.375" style="2" customWidth="1"/>
    <col min="13075" max="13075" width="16.875" style="2" customWidth="1"/>
    <col min="13076" max="13076" width="17.125" style="2" customWidth="1"/>
    <col min="13077" max="13078" width="23.875" style="2" customWidth="1"/>
    <col min="13079" max="13079" width="6" style="2" customWidth="1"/>
    <col min="13080" max="13082" width="11" style="2"/>
    <col min="13083" max="13083" width="28.5" style="2" bestFit="1" customWidth="1"/>
    <col min="13084" max="13084" width="11" style="2"/>
    <col min="13085" max="13085" width="16.375" style="2" customWidth="1"/>
    <col min="13086" max="13086" width="15.875" style="2" customWidth="1"/>
    <col min="13087" max="13087" width="23.125" style="2" customWidth="1"/>
    <col min="13088" max="13088" width="17.375" style="2" customWidth="1"/>
    <col min="13089" max="13089" width="23.5" style="2" customWidth="1"/>
    <col min="13090" max="13091" width="11" style="2"/>
    <col min="13092" max="13092" width="28.5" style="2" bestFit="1" customWidth="1"/>
    <col min="13093" max="13093" width="11" style="2"/>
    <col min="13094" max="13094" width="11.5" style="2" bestFit="1" customWidth="1"/>
    <col min="13095" max="13095" width="14.125" style="2" bestFit="1" customWidth="1"/>
    <col min="13096" max="13096" width="17.625" style="2" bestFit="1" customWidth="1"/>
    <col min="13097" max="13097" width="18.625" style="2" bestFit="1" customWidth="1"/>
    <col min="13098" max="13318" width="11" style="2"/>
    <col min="13319" max="13319" width="14.375" style="2" bestFit="1" customWidth="1"/>
    <col min="13320" max="13320" width="24.375" style="2" bestFit="1" customWidth="1"/>
    <col min="13321" max="13321" width="16.5" style="2" customWidth="1"/>
    <col min="13322" max="13322" width="18.5" style="2" customWidth="1"/>
    <col min="13323" max="13325" width="16.125" style="2" customWidth="1"/>
    <col min="13326" max="13327" width="11" style="2"/>
    <col min="13328" max="13328" width="28.5" style="2" bestFit="1" customWidth="1"/>
    <col min="13329" max="13329" width="15.875" style="2" customWidth="1"/>
    <col min="13330" max="13330" width="15.375" style="2" customWidth="1"/>
    <col min="13331" max="13331" width="16.875" style="2" customWidth="1"/>
    <col min="13332" max="13332" width="17.125" style="2" customWidth="1"/>
    <col min="13333" max="13334" width="23.875" style="2" customWidth="1"/>
    <col min="13335" max="13335" width="6" style="2" customWidth="1"/>
    <col min="13336" max="13338" width="11" style="2"/>
    <col min="13339" max="13339" width="28.5" style="2" bestFit="1" customWidth="1"/>
    <col min="13340" max="13340" width="11" style="2"/>
    <col min="13341" max="13341" width="16.375" style="2" customWidth="1"/>
    <col min="13342" max="13342" width="15.875" style="2" customWidth="1"/>
    <col min="13343" max="13343" width="23.125" style="2" customWidth="1"/>
    <col min="13344" max="13344" width="17.375" style="2" customWidth="1"/>
    <col min="13345" max="13345" width="23.5" style="2" customWidth="1"/>
    <col min="13346" max="13347" width="11" style="2"/>
    <col min="13348" max="13348" width="28.5" style="2" bestFit="1" customWidth="1"/>
    <col min="13349" max="13349" width="11" style="2"/>
    <col min="13350" max="13350" width="11.5" style="2" bestFit="1" customWidth="1"/>
    <col min="13351" max="13351" width="14.125" style="2" bestFit="1" customWidth="1"/>
    <col min="13352" max="13352" width="17.625" style="2" bestFit="1" customWidth="1"/>
    <col min="13353" max="13353" width="18.625" style="2" bestFit="1" customWidth="1"/>
    <col min="13354" max="13574" width="11" style="2"/>
    <col min="13575" max="13575" width="14.375" style="2" bestFit="1" customWidth="1"/>
    <col min="13576" max="13576" width="24.375" style="2" bestFit="1" customWidth="1"/>
    <col min="13577" max="13577" width="16.5" style="2" customWidth="1"/>
    <col min="13578" max="13578" width="18.5" style="2" customWidth="1"/>
    <col min="13579" max="13581" width="16.125" style="2" customWidth="1"/>
    <col min="13582" max="13583" width="11" style="2"/>
    <col min="13584" max="13584" width="28.5" style="2" bestFit="1" customWidth="1"/>
    <col min="13585" max="13585" width="15.875" style="2" customWidth="1"/>
    <col min="13586" max="13586" width="15.375" style="2" customWidth="1"/>
    <col min="13587" max="13587" width="16.875" style="2" customWidth="1"/>
    <col min="13588" max="13588" width="17.125" style="2" customWidth="1"/>
    <col min="13589" max="13590" width="23.875" style="2" customWidth="1"/>
    <col min="13591" max="13591" width="6" style="2" customWidth="1"/>
    <col min="13592" max="13594" width="11" style="2"/>
    <col min="13595" max="13595" width="28.5" style="2" bestFit="1" customWidth="1"/>
    <col min="13596" max="13596" width="11" style="2"/>
    <col min="13597" max="13597" width="16.375" style="2" customWidth="1"/>
    <col min="13598" max="13598" width="15.875" style="2" customWidth="1"/>
    <col min="13599" max="13599" width="23.125" style="2" customWidth="1"/>
    <col min="13600" max="13600" width="17.375" style="2" customWidth="1"/>
    <col min="13601" max="13601" width="23.5" style="2" customWidth="1"/>
    <col min="13602" max="13603" width="11" style="2"/>
    <col min="13604" max="13604" width="28.5" style="2" bestFit="1" customWidth="1"/>
    <col min="13605" max="13605" width="11" style="2"/>
    <col min="13606" max="13606" width="11.5" style="2" bestFit="1" customWidth="1"/>
    <col min="13607" max="13607" width="14.125" style="2" bestFit="1" customWidth="1"/>
    <col min="13608" max="13608" width="17.625" style="2" bestFit="1" customWidth="1"/>
    <col min="13609" max="13609" width="18.625" style="2" bestFit="1" customWidth="1"/>
    <col min="13610" max="13830" width="11" style="2"/>
    <col min="13831" max="13831" width="14.375" style="2" bestFit="1" customWidth="1"/>
    <col min="13832" max="13832" width="24.375" style="2" bestFit="1" customWidth="1"/>
    <col min="13833" max="13833" width="16.5" style="2" customWidth="1"/>
    <col min="13834" max="13834" width="18.5" style="2" customWidth="1"/>
    <col min="13835" max="13837" width="16.125" style="2" customWidth="1"/>
    <col min="13838" max="13839" width="11" style="2"/>
    <col min="13840" max="13840" width="28.5" style="2" bestFit="1" customWidth="1"/>
    <col min="13841" max="13841" width="15.875" style="2" customWidth="1"/>
    <col min="13842" max="13842" width="15.375" style="2" customWidth="1"/>
    <col min="13843" max="13843" width="16.875" style="2" customWidth="1"/>
    <col min="13844" max="13844" width="17.125" style="2" customWidth="1"/>
    <col min="13845" max="13846" width="23.875" style="2" customWidth="1"/>
    <col min="13847" max="13847" width="6" style="2" customWidth="1"/>
    <col min="13848" max="13850" width="11" style="2"/>
    <col min="13851" max="13851" width="28.5" style="2" bestFit="1" customWidth="1"/>
    <col min="13852" max="13852" width="11" style="2"/>
    <col min="13853" max="13853" width="16.375" style="2" customWidth="1"/>
    <col min="13854" max="13854" width="15.875" style="2" customWidth="1"/>
    <col min="13855" max="13855" width="23.125" style="2" customWidth="1"/>
    <col min="13856" max="13856" width="17.375" style="2" customWidth="1"/>
    <col min="13857" max="13857" width="23.5" style="2" customWidth="1"/>
    <col min="13858" max="13859" width="11" style="2"/>
    <col min="13860" max="13860" width="28.5" style="2" bestFit="1" customWidth="1"/>
    <col min="13861" max="13861" width="11" style="2"/>
    <col min="13862" max="13862" width="11.5" style="2" bestFit="1" customWidth="1"/>
    <col min="13863" max="13863" width="14.125" style="2" bestFit="1" customWidth="1"/>
    <col min="13864" max="13864" width="17.625" style="2" bestFit="1" customWidth="1"/>
    <col min="13865" max="13865" width="18.625" style="2" bestFit="1" customWidth="1"/>
    <col min="13866" max="14086" width="11" style="2"/>
    <col min="14087" max="14087" width="14.375" style="2" bestFit="1" customWidth="1"/>
    <col min="14088" max="14088" width="24.375" style="2" bestFit="1" customWidth="1"/>
    <col min="14089" max="14089" width="16.5" style="2" customWidth="1"/>
    <col min="14090" max="14090" width="18.5" style="2" customWidth="1"/>
    <col min="14091" max="14093" width="16.125" style="2" customWidth="1"/>
    <col min="14094" max="14095" width="11" style="2"/>
    <col min="14096" max="14096" width="28.5" style="2" bestFit="1" customWidth="1"/>
    <col min="14097" max="14097" width="15.875" style="2" customWidth="1"/>
    <col min="14098" max="14098" width="15.375" style="2" customWidth="1"/>
    <col min="14099" max="14099" width="16.875" style="2" customWidth="1"/>
    <col min="14100" max="14100" width="17.125" style="2" customWidth="1"/>
    <col min="14101" max="14102" width="23.875" style="2" customWidth="1"/>
    <col min="14103" max="14103" width="6" style="2" customWidth="1"/>
    <col min="14104" max="14106" width="11" style="2"/>
    <col min="14107" max="14107" width="28.5" style="2" bestFit="1" customWidth="1"/>
    <col min="14108" max="14108" width="11" style="2"/>
    <col min="14109" max="14109" width="16.375" style="2" customWidth="1"/>
    <col min="14110" max="14110" width="15.875" style="2" customWidth="1"/>
    <col min="14111" max="14111" width="23.125" style="2" customWidth="1"/>
    <col min="14112" max="14112" width="17.375" style="2" customWidth="1"/>
    <col min="14113" max="14113" width="23.5" style="2" customWidth="1"/>
    <col min="14114" max="14115" width="11" style="2"/>
    <col min="14116" max="14116" width="28.5" style="2" bestFit="1" customWidth="1"/>
    <col min="14117" max="14117" width="11" style="2"/>
    <col min="14118" max="14118" width="11.5" style="2" bestFit="1" customWidth="1"/>
    <col min="14119" max="14119" width="14.125" style="2" bestFit="1" customWidth="1"/>
    <col min="14120" max="14120" width="17.625" style="2" bestFit="1" customWidth="1"/>
    <col min="14121" max="14121" width="18.625" style="2" bestFit="1" customWidth="1"/>
    <col min="14122" max="14342" width="11" style="2"/>
    <col min="14343" max="14343" width="14.375" style="2" bestFit="1" customWidth="1"/>
    <col min="14344" max="14344" width="24.375" style="2" bestFit="1" customWidth="1"/>
    <col min="14345" max="14345" width="16.5" style="2" customWidth="1"/>
    <col min="14346" max="14346" width="18.5" style="2" customWidth="1"/>
    <col min="14347" max="14349" width="16.125" style="2" customWidth="1"/>
    <col min="14350" max="14351" width="11" style="2"/>
    <col min="14352" max="14352" width="28.5" style="2" bestFit="1" customWidth="1"/>
    <col min="14353" max="14353" width="15.875" style="2" customWidth="1"/>
    <col min="14354" max="14354" width="15.375" style="2" customWidth="1"/>
    <col min="14355" max="14355" width="16.875" style="2" customWidth="1"/>
    <col min="14356" max="14356" width="17.125" style="2" customWidth="1"/>
    <col min="14357" max="14358" width="23.875" style="2" customWidth="1"/>
    <col min="14359" max="14359" width="6" style="2" customWidth="1"/>
    <col min="14360" max="14362" width="11" style="2"/>
    <col min="14363" max="14363" width="28.5" style="2" bestFit="1" customWidth="1"/>
    <col min="14364" max="14364" width="11" style="2"/>
    <col min="14365" max="14365" width="16.375" style="2" customWidth="1"/>
    <col min="14366" max="14366" width="15.875" style="2" customWidth="1"/>
    <col min="14367" max="14367" width="23.125" style="2" customWidth="1"/>
    <col min="14368" max="14368" width="17.375" style="2" customWidth="1"/>
    <col min="14369" max="14369" width="23.5" style="2" customWidth="1"/>
    <col min="14370" max="14371" width="11" style="2"/>
    <col min="14372" max="14372" width="28.5" style="2" bestFit="1" customWidth="1"/>
    <col min="14373" max="14373" width="11" style="2"/>
    <col min="14374" max="14374" width="11.5" style="2" bestFit="1" customWidth="1"/>
    <col min="14375" max="14375" width="14.125" style="2" bestFit="1" customWidth="1"/>
    <col min="14376" max="14376" width="17.625" style="2" bestFit="1" customWidth="1"/>
    <col min="14377" max="14377" width="18.625" style="2" bestFit="1" customWidth="1"/>
    <col min="14378" max="14598" width="11" style="2"/>
    <col min="14599" max="14599" width="14.375" style="2" bestFit="1" customWidth="1"/>
    <col min="14600" max="14600" width="24.375" style="2" bestFit="1" customWidth="1"/>
    <col min="14601" max="14601" width="16.5" style="2" customWidth="1"/>
    <col min="14602" max="14602" width="18.5" style="2" customWidth="1"/>
    <col min="14603" max="14605" width="16.125" style="2" customWidth="1"/>
    <col min="14606" max="14607" width="11" style="2"/>
    <col min="14608" max="14608" width="28.5" style="2" bestFit="1" customWidth="1"/>
    <col min="14609" max="14609" width="15.875" style="2" customWidth="1"/>
    <col min="14610" max="14610" width="15.375" style="2" customWidth="1"/>
    <col min="14611" max="14611" width="16.875" style="2" customWidth="1"/>
    <col min="14612" max="14612" width="17.125" style="2" customWidth="1"/>
    <col min="14613" max="14614" width="23.875" style="2" customWidth="1"/>
    <col min="14615" max="14615" width="6" style="2" customWidth="1"/>
    <col min="14616" max="14618" width="11" style="2"/>
    <col min="14619" max="14619" width="28.5" style="2" bestFit="1" customWidth="1"/>
    <col min="14620" max="14620" width="11" style="2"/>
    <col min="14621" max="14621" width="16.375" style="2" customWidth="1"/>
    <col min="14622" max="14622" width="15.875" style="2" customWidth="1"/>
    <col min="14623" max="14623" width="23.125" style="2" customWidth="1"/>
    <col min="14624" max="14624" width="17.375" style="2" customWidth="1"/>
    <col min="14625" max="14625" width="23.5" style="2" customWidth="1"/>
    <col min="14626" max="14627" width="11" style="2"/>
    <col min="14628" max="14628" width="28.5" style="2" bestFit="1" customWidth="1"/>
    <col min="14629" max="14629" width="11" style="2"/>
    <col min="14630" max="14630" width="11.5" style="2" bestFit="1" customWidth="1"/>
    <col min="14631" max="14631" width="14.125" style="2" bestFit="1" customWidth="1"/>
    <col min="14632" max="14632" width="17.625" style="2" bestFit="1" customWidth="1"/>
    <col min="14633" max="14633" width="18.625" style="2" bestFit="1" customWidth="1"/>
    <col min="14634" max="14854" width="11" style="2"/>
    <col min="14855" max="14855" width="14.375" style="2" bestFit="1" customWidth="1"/>
    <col min="14856" max="14856" width="24.375" style="2" bestFit="1" customWidth="1"/>
    <col min="14857" max="14857" width="16.5" style="2" customWidth="1"/>
    <col min="14858" max="14858" width="18.5" style="2" customWidth="1"/>
    <col min="14859" max="14861" width="16.125" style="2" customWidth="1"/>
    <col min="14862" max="14863" width="11" style="2"/>
    <col min="14864" max="14864" width="28.5" style="2" bestFit="1" customWidth="1"/>
    <col min="14865" max="14865" width="15.875" style="2" customWidth="1"/>
    <col min="14866" max="14866" width="15.375" style="2" customWidth="1"/>
    <col min="14867" max="14867" width="16.875" style="2" customWidth="1"/>
    <col min="14868" max="14868" width="17.125" style="2" customWidth="1"/>
    <col min="14869" max="14870" width="23.875" style="2" customWidth="1"/>
    <col min="14871" max="14871" width="6" style="2" customWidth="1"/>
    <col min="14872" max="14874" width="11" style="2"/>
    <col min="14875" max="14875" width="28.5" style="2" bestFit="1" customWidth="1"/>
    <col min="14876" max="14876" width="11" style="2"/>
    <col min="14877" max="14877" width="16.375" style="2" customWidth="1"/>
    <col min="14878" max="14878" width="15.875" style="2" customWidth="1"/>
    <col min="14879" max="14879" width="23.125" style="2" customWidth="1"/>
    <col min="14880" max="14880" width="17.375" style="2" customWidth="1"/>
    <col min="14881" max="14881" width="23.5" style="2" customWidth="1"/>
    <col min="14882" max="14883" width="11" style="2"/>
    <col min="14884" max="14884" width="28.5" style="2" bestFit="1" customWidth="1"/>
    <col min="14885" max="14885" width="11" style="2"/>
    <col min="14886" max="14886" width="11.5" style="2" bestFit="1" customWidth="1"/>
    <col min="14887" max="14887" width="14.125" style="2" bestFit="1" customWidth="1"/>
    <col min="14888" max="14888" width="17.625" style="2" bestFit="1" customWidth="1"/>
    <col min="14889" max="14889" width="18.625" style="2" bestFit="1" customWidth="1"/>
    <col min="14890" max="15110" width="11" style="2"/>
    <col min="15111" max="15111" width="14.375" style="2" bestFit="1" customWidth="1"/>
    <col min="15112" max="15112" width="24.375" style="2" bestFit="1" customWidth="1"/>
    <col min="15113" max="15113" width="16.5" style="2" customWidth="1"/>
    <col min="15114" max="15114" width="18.5" style="2" customWidth="1"/>
    <col min="15115" max="15117" width="16.125" style="2" customWidth="1"/>
    <col min="15118" max="15119" width="11" style="2"/>
    <col min="15120" max="15120" width="28.5" style="2" bestFit="1" customWidth="1"/>
    <col min="15121" max="15121" width="15.875" style="2" customWidth="1"/>
    <col min="15122" max="15122" width="15.375" style="2" customWidth="1"/>
    <col min="15123" max="15123" width="16.875" style="2" customWidth="1"/>
    <col min="15124" max="15124" width="17.125" style="2" customWidth="1"/>
    <col min="15125" max="15126" width="23.875" style="2" customWidth="1"/>
    <col min="15127" max="15127" width="6" style="2" customWidth="1"/>
    <col min="15128" max="15130" width="11" style="2"/>
    <col min="15131" max="15131" width="28.5" style="2" bestFit="1" customWidth="1"/>
    <col min="15132" max="15132" width="11" style="2"/>
    <col min="15133" max="15133" width="16.375" style="2" customWidth="1"/>
    <col min="15134" max="15134" width="15.875" style="2" customWidth="1"/>
    <col min="15135" max="15135" width="23.125" style="2" customWidth="1"/>
    <col min="15136" max="15136" width="17.375" style="2" customWidth="1"/>
    <col min="15137" max="15137" width="23.5" style="2" customWidth="1"/>
    <col min="15138" max="15139" width="11" style="2"/>
    <col min="15140" max="15140" width="28.5" style="2" bestFit="1" customWidth="1"/>
    <col min="15141" max="15141" width="11" style="2"/>
    <col min="15142" max="15142" width="11.5" style="2" bestFit="1" customWidth="1"/>
    <col min="15143" max="15143" width="14.125" style="2" bestFit="1" customWidth="1"/>
    <col min="15144" max="15144" width="17.625" style="2" bestFit="1" customWidth="1"/>
    <col min="15145" max="15145" width="18.625" style="2" bestFit="1" customWidth="1"/>
    <col min="15146" max="15366" width="11" style="2"/>
    <col min="15367" max="15367" width="14.375" style="2" bestFit="1" customWidth="1"/>
    <col min="15368" max="15368" width="24.375" style="2" bestFit="1" customWidth="1"/>
    <col min="15369" max="15369" width="16.5" style="2" customWidth="1"/>
    <col min="15370" max="15370" width="18.5" style="2" customWidth="1"/>
    <col min="15371" max="15373" width="16.125" style="2" customWidth="1"/>
    <col min="15374" max="15375" width="11" style="2"/>
    <col min="15376" max="15376" width="28.5" style="2" bestFit="1" customWidth="1"/>
    <col min="15377" max="15377" width="15.875" style="2" customWidth="1"/>
    <col min="15378" max="15378" width="15.375" style="2" customWidth="1"/>
    <col min="15379" max="15379" width="16.875" style="2" customWidth="1"/>
    <col min="15380" max="15380" width="17.125" style="2" customWidth="1"/>
    <col min="15381" max="15382" width="23.875" style="2" customWidth="1"/>
    <col min="15383" max="15383" width="6" style="2" customWidth="1"/>
    <col min="15384" max="15386" width="11" style="2"/>
    <col min="15387" max="15387" width="28.5" style="2" bestFit="1" customWidth="1"/>
    <col min="15388" max="15388" width="11" style="2"/>
    <col min="15389" max="15389" width="16.375" style="2" customWidth="1"/>
    <col min="15390" max="15390" width="15.875" style="2" customWidth="1"/>
    <col min="15391" max="15391" width="23.125" style="2" customWidth="1"/>
    <col min="15392" max="15392" width="17.375" style="2" customWidth="1"/>
    <col min="15393" max="15393" width="23.5" style="2" customWidth="1"/>
    <col min="15394" max="15395" width="11" style="2"/>
    <col min="15396" max="15396" width="28.5" style="2" bestFit="1" customWidth="1"/>
    <col min="15397" max="15397" width="11" style="2"/>
    <col min="15398" max="15398" width="11.5" style="2" bestFit="1" customWidth="1"/>
    <col min="15399" max="15399" width="14.125" style="2" bestFit="1" customWidth="1"/>
    <col min="15400" max="15400" width="17.625" style="2" bestFit="1" customWidth="1"/>
    <col min="15401" max="15401" width="18.625" style="2" bestFit="1" customWidth="1"/>
    <col min="15402" max="15622" width="11" style="2"/>
    <col min="15623" max="15623" width="14.375" style="2" bestFit="1" customWidth="1"/>
    <col min="15624" max="15624" width="24.375" style="2" bestFit="1" customWidth="1"/>
    <col min="15625" max="15625" width="16.5" style="2" customWidth="1"/>
    <col min="15626" max="15626" width="18.5" style="2" customWidth="1"/>
    <col min="15627" max="15629" width="16.125" style="2" customWidth="1"/>
    <col min="15630" max="15631" width="11" style="2"/>
    <col min="15632" max="15632" width="28.5" style="2" bestFit="1" customWidth="1"/>
    <col min="15633" max="15633" width="15.875" style="2" customWidth="1"/>
    <col min="15634" max="15634" width="15.375" style="2" customWidth="1"/>
    <col min="15635" max="15635" width="16.875" style="2" customWidth="1"/>
    <col min="15636" max="15636" width="17.125" style="2" customWidth="1"/>
    <col min="15637" max="15638" width="23.875" style="2" customWidth="1"/>
    <col min="15639" max="15639" width="6" style="2" customWidth="1"/>
    <col min="15640" max="15642" width="11" style="2"/>
    <col min="15643" max="15643" width="28.5" style="2" bestFit="1" customWidth="1"/>
    <col min="15644" max="15644" width="11" style="2"/>
    <col min="15645" max="15645" width="16.375" style="2" customWidth="1"/>
    <col min="15646" max="15646" width="15.875" style="2" customWidth="1"/>
    <col min="15647" max="15647" width="23.125" style="2" customWidth="1"/>
    <col min="15648" max="15648" width="17.375" style="2" customWidth="1"/>
    <col min="15649" max="15649" width="23.5" style="2" customWidth="1"/>
    <col min="15650" max="15651" width="11" style="2"/>
    <col min="15652" max="15652" width="28.5" style="2" bestFit="1" customWidth="1"/>
    <col min="15653" max="15653" width="11" style="2"/>
    <col min="15654" max="15654" width="11.5" style="2" bestFit="1" customWidth="1"/>
    <col min="15655" max="15655" width="14.125" style="2" bestFit="1" customWidth="1"/>
    <col min="15656" max="15656" width="17.625" style="2" bestFit="1" customWidth="1"/>
    <col min="15657" max="15657" width="18.625" style="2" bestFit="1" customWidth="1"/>
    <col min="15658" max="15878" width="11" style="2"/>
    <col min="15879" max="15879" width="14.375" style="2" bestFit="1" customWidth="1"/>
    <col min="15880" max="15880" width="24.375" style="2" bestFit="1" customWidth="1"/>
    <col min="15881" max="15881" width="16.5" style="2" customWidth="1"/>
    <col min="15882" max="15882" width="18.5" style="2" customWidth="1"/>
    <col min="15883" max="15885" width="16.125" style="2" customWidth="1"/>
    <col min="15886" max="15887" width="11" style="2"/>
    <col min="15888" max="15888" width="28.5" style="2" bestFit="1" customWidth="1"/>
    <col min="15889" max="15889" width="15.875" style="2" customWidth="1"/>
    <col min="15890" max="15890" width="15.375" style="2" customWidth="1"/>
    <col min="15891" max="15891" width="16.875" style="2" customWidth="1"/>
    <col min="15892" max="15892" width="17.125" style="2" customWidth="1"/>
    <col min="15893" max="15894" width="23.875" style="2" customWidth="1"/>
    <col min="15895" max="15895" width="6" style="2" customWidth="1"/>
    <col min="15896" max="15898" width="11" style="2"/>
    <col min="15899" max="15899" width="28.5" style="2" bestFit="1" customWidth="1"/>
    <col min="15900" max="15900" width="11" style="2"/>
    <col min="15901" max="15901" width="16.375" style="2" customWidth="1"/>
    <col min="15902" max="15902" width="15.875" style="2" customWidth="1"/>
    <col min="15903" max="15903" width="23.125" style="2" customWidth="1"/>
    <col min="15904" max="15904" width="17.375" style="2" customWidth="1"/>
    <col min="15905" max="15905" width="23.5" style="2" customWidth="1"/>
    <col min="15906" max="15907" width="11" style="2"/>
    <col min="15908" max="15908" width="28.5" style="2" bestFit="1" customWidth="1"/>
    <col min="15909" max="15909" width="11" style="2"/>
    <col min="15910" max="15910" width="11.5" style="2" bestFit="1" customWidth="1"/>
    <col min="15911" max="15911" width="14.125" style="2" bestFit="1" customWidth="1"/>
    <col min="15912" max="15912" width="17.625" style="2" bestFit="1" customWidth="1"/>
    <col min="15913" max="15913" width="18.625" style="2" bestFit="1" customWidth="1"/>
    <col min="15914" max="16134" width="11" style="2"/>
    <col min="16135" max="16135" width="14.375" style="2" bestFit="1" customWidth="1"/>
    <col min="16136" max="16136" width="24.375" style="2" bestFit="1" customWidth="1"/>
    <col min="16137" max="16137" width="16.5" style="2" customWidth="1"/>
    <col min="16138" max="16138" width="18.5" style="2" customWidth="1"/>
    <col min="16139" max="16141" width="16.125" style="2" customWidth="1"/>
    <col min="16142" max="16143" width="11" style="2"/>
    <col min="16144" max="16144" width="28.5" style="2" bestFit="1" customWidth="1"/>
    <col min="16145" max="16145" width="15.875" style="2" customWidth="1"/>
    <col min="16146" max="16146" width="15.375" style="2" customWidth="1"/>
    <col min="16147" max="16147" width="16.875" style="2" customWidth="1"/>
    <col min="16148" max="16148" width="17.125" style="2" customWidth="1"/>
    <col min="16149" max="16150" width="23.875" style="2" customWidth="1"/>
    <col min="16151" max="16151" width="6" style="2" customWidth="1"/>
    <col min="16152" max="16154" width="11" style="2"/>
    <col min="16155" max="16155" width="28.5" style="2" bestFit="1" customWidth="1"/>
    <col min="16156" max="16156" width="11" style="2"/>
    <col min="16157" max="16157" width="16.375" style="2" customWidth="1"/>
    <col min="16158" max="16158" width="15.875" style="2" customWidth="1"/>
    <col min="16159" max="16159" width="23.125" style="2" customWidth="1"/>
    <col min="16160" max="16160" width="17.375" style="2" customWidth="1"/>
    <col min="16161" max="16161" width="23.5" style="2" customWidth="1"/>
    <col min="16162" max="16163" width="11" style="2"/>
    <col min="16164" max="16164" width="28.5" style="2" bestFit="1" customWidth="1"/>
    <col min="16165" max="16165" width="11" style="2"/>
    <col min="16166" max="16166" width="11.5" style="2" bestFit="1" customWidth="1"/>
    <col min="16167" max="16167" width="14.125" style="2" bestFit="1" customWidth="1"/>
    <col min="16168" max="16168" width="17.625" style="2" bestFit="1" customWidth="1"/>
    <col min="16169" max="16169" width="18.625" style="2" bestFit="1" customWidth="1"/>
    <col min="16170" max="16384" width="11" style="2"/>
  </cols>
  <sheetData>
    <row r="2" spans="1:33" x14ac:dyDescent="0.25">
      <c r="B2" s="1" t="s">
        <v>121</v>
      </c>
    </row>
    <row r="4" spans="1:33" x14ac:dyDescent="0.25">
      <c r="B4" s="2" t="s">
        <v>218</v>
      </c>
    </row>
    <row r="5" spans="1:33" x14ac:dyDescent="0.25">
      <c r="B5" s="266" t="s">
        <v>122</v>
      </c>
    </row>
    <row r="6" spans="1:33" x14ac:dyDescent="0.25">
      <c r="B6" s="266" t="s">
        <v>123</v>
      </c>
    </row>
    <row r="7" spans="1:33" x14ac:dyDescent="0.25">
      <c r="B7" s="266" t="s">
        <v>124</v>
      </c>
    </row>
    <row r="11" spans="1:33" x14ac:dyDescent="0.25">
      <c r="B11" s="4" t="str">
        <f>B4</f>
        <v>A. Electricity generation and Commissioning Dates</v>
      </c>
      <c r="C11" s="5"/>
      <c r="P11" s="4" t="str">
        <f>B5</f>
        <v>B. Total generation of low-cost/must run plants in MW</v>
      </c>
      <c r="AA11" s="4" t="str">
        <f>B7</f>
        <v>D. Calculation of EF el,m,y</v>
      </c>
    </row>
    <row r="12" spans="1:33" x14ac:dyDescent="0.25">
      <c r="B12" s="4"/>
      <c r="C12" s="5"/>
    </row>
    <row r="13" spans="1:33" ht="15.75" thickBot="1" x14ac:dyDescent="0.3">
      <c r="C13" s="5"/>
      <c r="S13" s="290">
        <f>S15*1000</f>
        <v>7853023.539590002</v>
      </c>
      <c r="T13" s="29">
        <f>T15*1000</f>
        <v>8328286.3501519989</v>
      </c>
      <c r="U13" s="29">
        <f>U15*1000</f>
        <v>9965287.9975319989</v>
      </c>
    </row>
    <row r="14" spans="1:33" ht="60.75" thickBot="1" x14ac:dyDescent="0.3">
      <c r="B14" s="6" t="s">
        <v>125</v>
      </c>
      <c r="C14" s="7" t="s">
        <v>126</v>
      </c>
      <c r="D14" s="7" t="s">
        <v>127</v>
      </c>
      <c r="E14" s="270" t="s">
        <v>128</v>
      </c>
      <c r="F14" s="270" t="s">
        <v>220</v>
      </c>
      <c r="G14" s="55" t="s">
        <v>129</v>
      </c>
      <c r="H14" s="55" t="s">
        <v>130</v>
      </c>
      <c r="I14" s="55" t="s">
        <v>131</v>
      </c>
      <c r="J14" s="237" t="s">
        <v>132</v>
      </c>
      <c r="K14" s="7" t="s">
        <v>133</v>
      </c>
      <c r="L14" s="238" t="s">
        <v>134</v>
      </c>
      <c r="M14" s="193" t="s">
        <v>135</v>
      </c>
      <c r="N14" s="14"/>
      <c r="O14" s="94"/>
      <c r="Q14" s="88" t="s">
        <v>136</v>
      </c>
      <c r="R14" s="87" t="s">
        <v>136</v>
      </c>
      <c r="S14" s="8" t="s">
        <v>137</v>
      </c>
      <c r="T14" s="8" t="s">
        <v>138</v>
      </c>
      <c r="U14" s="91" t="s">
        <v>139</v>
      </c>
      <c r="V14" s="98" t="s">
        <v>140</v>
      </c>
      <c r="X14" s="3"/>
    </row>
    <row r="15" spans="1:33" ht="16.5" thickBot="1" x14ac:dyDescent="0.3">
      <c r="A15" s="2">
        <v>1</v>
      </c>
      <c r="B15" s="291" t="s">
        <v>67</v>
      </c>
      <c r="C15" s="271" t="s">
        <v>211</v>
      </c>
      <c r="D15" s="9" t="s">
        <v>142</v>
      </c>
      <c r="E15" s="269">
        <v>2016</v>
      </c>
      <c r="F15" s="269" t="s">
        <v>221</v>
      </c>
      <c r="G15" s="81">
        <f>'KPLC Data'!B67</f>
        <v>2</v>
      </c>
      <c r="H15" s="81">
        <f>'KPLC Data'!C67</f>
        <v>2</v>
      </c>
      <c r="I15" s="81">
        <f>'KPLC Data'!D67</f>
        <v>0</v>
      </c>
      <c r="J15" s="135">
        <f>'KPLC Data'!E67</f>
        <v>0.31071799999999999</v>
      </c>
      <c r="K15" s="81">
        <f>'KPLC Data'!F67</f>
        <v>0.71116500000000005</v>
      </c>
      <c r="L15" s="81">
        <f>'KPLC Data'!G67</f>
        <v>0.40387899999999999</v>
      </c>
      <c r="M15" s="81">
        <f>'KPLC Data'!H67</f>
        <v>0.26811000000000001</v>
      </c>
      <c r="N15"/>
      <c r="O15" s="95"/>
      <c r="P15" s="78" t="s">
        <v>216</v>
      </c>
      <c r="Q15" s="77">
        <f>SUM(I15:I52)</f>
        <v>7422.1600020219594</v>
      </c>
      <c r="R15" s="80">
        <f>SUM(J15:J52)</f>
        <v>8452.7941190400015</v>
      </c>
      <c r="S15" s="10">
        <f>SUM(K15:K52)</f>
        <v>7853.0235395900017</v>
      </c>
      <c r="T15" s="10">
        <f>SUM(L15:L52)</f>
        <v>8328.2863501519987</v>
      </c>
      <c r="U15" s="92">
        <f>SUM(M15:M52)</f>
        <v>9965.2879975319993</v>
      </c>
      <c r="V15" s="99">
        <f>AVERAGE(Q15:U15)</f>
        <v>8404.3104016671914</v>
      </c>
      <c r="X15" s="3"/>
    </row>
    <row r="16" spans="1:33" ht="15.75" x14ac:dyDescent="0.25">
      <c r="A16" s="2">
        <v>2</v>
      </c>
      <c r="B16" s="272" t="s">
        <v>66</v>
      </c>
      <c r="C16" s="12" t="s">
        <v>141</v>
      </c>
      <c r="D16" s="9" t="s">
        <v>142</v>
      </c>
      <c r="E16" s="269">
        <v>2008</v>
      </c>
      <c r="F16" s="269" t="s">
        <v>223</v>
      </c>
      <c r="G16" s="81">
        <f>'KPLC Data'!B66</f>
        <v>26</v>
      </c>
      <c r="H16" s="81">
        <f>'KPLC Data'!C66</f>
        <v>21.5</v>
      </c>
      <c r="I16" s="81">
        <f>'KPLC Data'!D66</f>
        <v>14.451000000000001</v>
      </c>
      <c r="J16" s="135">
        <f>'KPLC Data'!E66</f>
        <v>0</v>
      </c>
      <c r="K16" s="81">
        <f>'KPLC Data'!F66</f>
        <v>0</v>
      </c>
      <c r="L16" s="81">
        <f>'KPLC Data'!G66</f>
        <v>3.5728400000000038</v>
      </c>
      <c r="M16" s="81">
        <f>'KPLC Data'!H66</f>
        <v>4.0000000000000001E-8</v>
      </c>
      <c r="N16"/>
      <c r="O16" s="95"/>
      <c r="P16" s="78" t="s">
        <v>143</v>
      </c>
      <c r="Q16" s="79">
        <f>Q15/8760</f>
        <v>0.84727853904360262</v>
      </c>
      <c r="R16" s="77">
        <f>R15/8760</f>
        <v>0.96493083550684944</v>
      </c>
      <c r="S16" s="10">
        <f>S15/8760</f>
        <v>0.89646387438242026</v>
      </c>
      <c r="T16" s="10">
        <f>T15/8760</f>
        <v>0.95071761988036518</v>
      </c>
      <c r="U16" s="92">
        <f>U15/8760</f>
        <v>1.1375899540561643</v>
      </c>
      <c r="V16" s="100">
        <f>V15/8750</f>
        <v>0.96049261733339331</v>
      </c>
      <c r="X16" s="3"/>
      <c r="AE16" s="88" t="s">
        <v>144</v>
      </c>
      <c r="AF16" s="183" t="s">
        <v>145</v>
      </c>
      <c r="AG16" s="184" t="s">
        <v>146</v>
      </c>
    </row>
    <row r="17" spans="1:42" ht="15.75" x14ac:dyDescent="0.25">
      <c r="A17" s="2">
        <v>3</v>
      </c>
      <c r="B17" s="272" t="s">
        <v>212</v>
      </c>
      <c r="C17" s="12" t="s">
        <v>147</v>
      </c>
      <c r="D17" s="9" t="s">
        <v>142</v>
      </c>
      <c r="E17" s="269">
        <v>1981</v>
      </c>
      <c r="F17" s="269" t="s">
        <v>223</v>
      </c>
      <c r="G17" s="81">
        <f>'KPLC Data'!B26</f>
        <v>45</v>
      </c>
      <c r="H17" s="81">
        <f>'KPLC Data'!C26</f>
        <v>44</v>
      </c>
      <c r="I17" s="81">
        <f>'KPLC Data'!D26</f>
        <v>332.69448999999997</v>
      </c>
      <c r="J17" s="135">
        <f>'KPLC Data'!E26</f>
        <v>331.06394</v>
      </c>
      <c r="K17" s="81">
        <f>'KPLC Data'!F26</f>
        <v>194.69220000000001</v>
      </c>
      <c r="L17" s="81">
        <f>'KPLC Data'!G26</f>
        <v>247.34769600000001</v>
      </c>
      <c r="M17" s="81">
        <f>'KPLC Data'!H26</f>
        <v>285.13531</v>
      </c>
      <c r="N17"/>
      <c r="O17" s="95"/>
      <c r="P17" s="78" t="s">
        <v>148</v>
      </c>
      <c r="Q17" s="86">
        <f t="shared" ref="Q17:U17" si="0">Q16*1000</f>
        <v>847.27853904360256</v>
      </c>
      <c r="R17" s="77">
        <f t="shared" si="0"/>
        <v>964.93083550684946</v>
      </c>
      <c r="S17" s="10">
        <f t="shared" si="0"/>
        <v>896.46387438242027</v>
      </c>
      <c r="T17" s="10">
        <f t="shared" si="0"/>
        <v>950.71761988036519</v>
      </c>
      <c r="U17" s="92">
        <f t="shared" si="0"/>
        <v>1137.5899540561643</v>
      </c>
      <c r="V17" s="100">
        <f>V16*1000</f>
        <v>960.49261733339335</v>
      </c>
      <c r="X17" s="3"/>
      <c r="AE17" s="203" t="s">
        <v>149</v>
      </c>
      <c r="AF17" s="204">
        <v>4.1399999999999999E-2</v>
      </c>
      <c r="AG17" s="205">
        <v>7.2599999999999998E-2</v>
      </c>
      <c r="AH17" s="236" t="s">
        <v>150</v>
      </c>
    </row>
    <row r="18" spans="1:42" ht="16.5" thickBot="1" x14ac:dyDescent="0.3">
      <c r="A18" s="2">
        <v>4</v>
      </c>
      <c r="B18" s="272" t="s">
        <v>34</v>
      </c>
      <c r="C18" s="12" t="s">
        <v>147</v>
      </c>
      <c r="D18" s="9" t="s">
        <v>142</v>
      </c>
      <c r="E18" s="269">
        <v>2012</v>
      </c>
      <c r="F18" s="269" t="s">
        <v>223</v>
      </c>
      <c r="G18" s="81">
        <f>'KPLC Data'!B28</f>
        <v>2.44</v>
      </c>
      <c r="H18" s="81">
        <f>'KPLC Data'!C28</f>
        <v>2.44</v>
      </c>
      <c r="I18" s="81">
        <f>'KPLC Data'!D28</f>
        <v>10.988796000000001</v>
      </c>
      <c r="J18" s="135">
        <f>'KPLC Data'!E28</f>
        <v>9.8526550000000004</v>
      </c>
      <c r="K18" s="81">
        <f>'KPLC Data'!F28</f>
        <v>0</v>
      </c>
      <c r="L18" s="81">
        <f>'KPLC Data'!G28</f>
        <v>6.1690149999999999</v>
      </c>
      <c r="M18" s="81">
        <f>'KPLC Data'!H28</f>
        <v>10.222923</v>
      </c>
      <c r="N18"/>
      <c r="O18" s="95"/>
      <c r="P18" s="78" t="s">
        <v>151</v>
      </c>
      <c r="Q18" s="89">
        <f>Q15/I66</f>
        <v>0.81276501606216167</v>
      </c>
      <c r="R18" s="89">
        <f>R15/J66</f>
        <v>0.87340753589302267</v>
      </c>
      <c r="S18" s="89">
        <f>S15/K66</f>
        <v>0.78710826342108942</v>
      </c>
      <c r="T18" s="89">
        <f>T15/L66</f>
        <v>0.79441302861319718</v>
      </c>
      <c r="U18" s="90">
        <f>U15/M66</f>
        <v>0.8893427547995586</v>
      </c>
      <c r="V18" s="101">
        <f>V15/AVERAGE(I66:M66)</f>
        <v>0.83250899477692752</v>
      </c>
      <c r="AE18" s="206" t="s">
        <v>152</v>
      </c>
      <c r="AF18" s="204">
        <v>3.9800000000000002E-2</v>
      </c>
      <c r="AG18" s="207">
        <v>7.5499999999999998E-2</v>
      </c>
      <c r="AH18" s="236" t="s">
        <v>153</v>
      </c>
    </row>
    <row r="19" spans="1:42" ht="15.75" x14ac:dyDescent="0.25">
      <c r="A19" s="2">
        <v>5</v>
      </c>
      <c r="B19" s="292" t="s">
        <v>154</v>
      </c>
      <c r="C19" s="12" t="s">
        <v>147</v>
      </c>
      <c r="D19" s="141" t="s">
        <v>142</v>
      </c>
      <c r="E19" s="271">
        <v>2000</v>
      </c>
      <c r="F19" s="271" t="s">
        <v>223</v>
      </c>
      <c r="G19" s="135">
        <f>'KPLC Data 1'!C29</f>
        <v>63.8</v>
      </c>
      <c r="H19" s="316">
        <f>'KPLC Data'!C54</f>
        <v>121</v>
      </c>
      <c r="I19" s="81">
        <v>0</v>
      </c>
      <c r="J19" s="135">
        <v>0</v>
      </c>
      <c r="K19" s="81">
        <f>'KPLC Data 1'!D29</f>
        <v>420.05194999999998</v>
      </c>
      <c r="L19" s="81">
        <f>'KPLC Data 1'!E29</f>
        <v>444.488</v>
      </c>
      <c r="M19" s="81">
        <f>'KPLC Data 1'!F29</f>
        <v>536.12796000000003</v>
      </c>
      <c r="N19"/>
      <c r="O19" s="95"/>
      <c r="AE19" s="208" t="s">
        <v>155</v>
      </c>
      <c r="AF19" s="204">
        <v>4.2000000000000003E-2</v>
      </c>
      <c r="AG19" s="205">
        <v>6.9699999999999998E-2</v>
      </c>
      <c r="AH19" s="236" t="s">
        <v>156</v>
      </c>
    </row>
    <row r="20" spans="1:42" ht="15.75" x14ac:dyDescent="0.25">
      <c r="A20" s="2">
        <v>6</v>
      </c>
      <c r="B20" s="292" t="s">
        <v>157</v>
      </c>
      <c r="C20" s="12" t="s">
        <v>147</v>
      </c>
      <c r="D20" s="141" t="s">
        <v>142</v>
      </c>
      <c r="E20" s="271">
        <v>2013</v>
      </c>
      <c r="F20" s="271" t="s">
        <v>223</v>
      </c>
      <c r="G20" s="135">
        <f>'KPLC Data 1'!C30</f>
        <v>39.6</v>
      </c>
      <c r="H20" s="322"/>
      <c r="I20" s="318">
        <f>'KPLC Data'!D54</f>
        <v>955.47447</v>
      </c>
      <c r="J20" s="314">
        <f>'KPLC Data'!E54</f>
        <v>937.34986000000004</v>
      </c>
      <c r="K20" s="81">
        <f>'KPLC Data 1'!D30</f>
        <v>342.10824000000002</v>
      </c>
      <c r="L20" s="81">
        <f>'KPLC Data 1'!E30</f>
        <v>328.14219000000003</v>
      </c>
      <c r="M20" s="81">
        <f>'KPLC Data 1'!F30</f>
        <v>337.12626999999998</v>
      </c>
      <c r="N20"/>
      <c r="O20" s="95"/>
      <c r="P20" s="4" t="str">
        <f>B6</f>
        <v xml:space="preserve">C. Fuel consumption of fossil fuel plants </v>
      </c>
      <c r="AE20" s="11"/>
      <c r="AF20" s="13"/>
      <c r="AG20" s="212"/>
    </row>
    <row r="21" spans="1:42" ht="16.5" thickBot="1" x14ac:dyDescent="0.3">
      <c r="A21" s="2">
        <v>7</v>
      </c>
      <c r="B21" s="292" t="s">
        <v>158</v>
      </c>
      <c r="C21" s="12" t="s">
        <v>147</v>
      </c>
      <c r="D21" s="141" t="s">
        <v>142</v>
      </c>
      <c r="E21" s="271">
        <v>2014</v>
      </c>
      <c r="F21" s="271" t="s">
        <v>223</v>
      </c>
      <c r="G21" s="135">
        <f>'KPLC Data 1'!C31</f>
        <v>17.600000000000001</v>
      </c>
      <c r="H21" s="317"/>
      <c r="I21" s="319"/>
      <c r="J21" s="315"/>
      <c r="K21" s="81">
        <f>'KPLC Data 1'!D31</f>
        <v>163.14465000000001</v>
      </c>
      <c r="L21" s="81">
        <f>'KPLC Data 1'!E31</f>
        <v>168.95419999999999</v>
      </c>
      <c r="M21" s="81">
        <f>'KPLC Data 1'!F31</f>
        <v>164.63129000000001</v>
      </c>
      <c r="N21"/>
      <c r="O21" s="95"/>
      <c r="AE21" s="209"/>
      <c r="AF21" s="210"/>
      <c r="AG21" s="211"/>
    </row>
    <row r="22" spans="1:42" ht="16.5" thickBot="1" x14ac:dyDescent="0.3">
      <c r="A22" s="2">
        <v>8</v>
      </c>
      <c r="B22" s="292" t="s">
        <v>58</v>
      </c>
      <c r="C22" s="12" t="s">
        <v>147</v>
      </c>
      <c r="D22" s="141" t="s">
        <v>142</v>
      </c>
      <c r="E22" s="271">
        <v>2016</v>
      </c>
      <c r="F22" s="271" t="s">
        <v>221</v>
      </c>
      <c r="G22" s="135">
        <f>'KPLC Data'!B55</f>
        <v>29</v>
      </c>
      <c r="H22" s="81">
        <f>'KPLC Data'!C55</f>
        <v>29</v>
      </c>
      <c r="I22" s="81">
        <f>'KPLC Data'!D55</f>
        <v>0</v>
      </c>
      <c r="J22" s="135">
        <f>'KPLC Data'!E55</f>
        <v>129.48085</v>
      </c>
      <c r="K22" s="81">
        <f>'KPLC Data'!F55</f>
        <v>246.90607</v>
      </c>
      <c r="L22" s="81">
        <f>'KPLC Data'!G55</f>
        <v>243.84743</v>
      </c>
      <c r="M22" s="81">
        <f>'KPLC Data'!H55</f>
        <v>247.40627000000001</v>
      </c>
      <c r="N22"/>
      <c r="O22" s="95"/>
      <c r="AJ22" s="268"/>
      <c r="AK22" s="14"/>
      <c r="AL22" s="14"/>
      <c r="AM22" s="14"/>
      <c r="AN22" s="15"/>
    </row>
    <row r="23" spans="1:42" ht="16.5" thickBot="1" x14ac:dyDescent="0.3">
      <c r="A23" s="2">
        <v>9</v>
      </c>
      <c r="B23" s="292" t="s">
        <v>159</v>
      </c>
      <c r="C23" s="50" t="s">
        <v>160</v>
      </c>
      <c r="D23" s="142" t="s">
        <v>142</v>
      </c>
      <c r="E23" s="310" t="s">
        <v>213</v>
      </c>
      <c r="F23" s="271" t="s">
        <v>222</v>
      </c>
      <c r="G23" s="144">
        <f>'KPLC Data 1'!C9</f>
        <v>7.4</v>
      </c>
      <c r="H23" s="327">
        <f>'KPLC Data'!C16</f>
        <v>11.22</v>
      </c>
      <c r="I23" s="327">
        <f>'KPLC Data'!D16</f>
        <v>60.171200122239995</v>
      </c>
      <c r="J23" s="330">
        <f>'KPLC Data'!E16</f>
        <v>62.635439795000003</v>
      </c>
      <c r="K23" s="127">
        <f>'KPLC Data 1'!D9</f>
        <v>31.964233709999998</v>
      </c>
      <c r="L23" s="127">
        <f>'KPLC Data 1'!E9</f>
        <v>16.958433739999997</v>
      </c>
      <c r="M23" s="127">
        <f>'KPLC Data 1'!F9</f>
        <v>24.615201519999996</v>
      </c>
      <c r="N23"/>
      <c r="O23" s="95"/>
      <c r="P23" s="52" t="s">
        <v>161</v>
      </c>
      <c r="Q23" s="55" t="s">
        <v>162</v>
      </c>
      <c r="R23" s="53" t="s">
        <v>163</v>
      </c>
      <c r="S23" s="54" t="s">
        <v>164</v>
      </c>
      <c r="T23" s="15"/>
      <c r="U23" s="14"/>
      <c r="AJ23" s="3"/>
      <c r="AK23" s="3"/>
      <c r="AL23" s="19"/>
      <c r="AM23" s="20"/>
      <c r="AN23" s="17"/>
    </row>
    <row r="24" spans="1:42" ht="15.75" x14ac:dyDescent="0.25">
      <c r="A24" s="2">
        <v>10</v>
      </c>
      <c r="B24" s="292" t="s">
        <v>165</v>
      </c>
      <c r="C24" s="50" t="s">
        <v>160</v>
      </c>
      <c r="D24" s="142" t="s">
        <v>142</v>
      </c>
      <c r="E24" s="271">
        <v>1956</v>
      </c>
      <c r="F24" s="271" t="s">
        <v>222</v>
      </c>
      <c r="G24" s="144">
        <f>'KPLC Data 1'!C10</f>
        <v>1.5</v>
      </c>
      <c r="H24" s="328"/>
      <c r="I24" s="328"/>
      <c r="J24" s="331"/>
      <c r="K24" s="127">
        <f>'KPLC Data 1'!D10</f>
        <v>4.1809799999999999</v>
      </c>
      <c r="L24" s="127">
        <f>'KPLC Data 1'!E10</f>
        <v>5.6905000000000001</v>
      </c>
      <c r="M24" s="127">
        <f>'KPLC Data 1'!F10</f>
        <v>6.6305079999999998</v>
      </c>
      <c r="N24"/>
      <c r="O24" s="95"/>
      <c r="P24" s="295" t="s">
        <v>25</v>
      </c>
      <c r="Q24" s="295" t="s">
        <v>152</v>
      </c>
      <c r="R24" s="295">
        <v>217</v>
      </c>
      <c r="S24" s="128" t="s">
        <v>166</v>
      </c>
      <c r="T24" s="17"/>
      <c r="AA24" s="268"/>
      <c r="AB24" s="14"/>
      <c r="AC24" s="14"/>
      <c r="AD24" s="14"/>
      <c r="AE24" s="15"/>
      <c r="AF24" s="14"/>
      <c r="AG24" s="3"/>
      <c r="AJ24" s="3"/>
      <c r="AK24" s="3"/>
      <c r="AL24" s="19"/>
      <c r="AM24" s="20"/>
      <c r="AN24" s="17"/>
      <c r="AO24" s="14"/>
      <c r="AP24" s="3"/>
    </row>
    <row r="25" spans="1:42" ht="15.75" x14ac:dyDescent="0.25">
      <c r="A25" s="2">
        <v>11</v>
      </c>
      <c r="B25" s="292" t="s">
        <v>167</v>
      </c>
      <c r="C25" s="50" t="s">
        <v>160</v>
      </c>
      <c r="D25" s="142" t="s">
        <v>142</v>
      </c>
      <c r="E25" s="271">
        <v>1930</v>
      </c>
      <c r="F25" s="271" t="s">
        <v>222</v>
      </c>
      <c r="G25" s="144">
        <f>'KPLC Data 1'!C12</f>
        <v>0.4</v>
      </c>
      <c r="H25" s="328"/>
      <c r="I25" s="328"/>
      <c r="J25" s="331"/>
      <c r="K25" s="127">
        <f>'KPLC Data 1'!D12</f>
        <v>1.9600930000000001</v>
      </c>
      <c r="L25" s="127">
        <f>'KPLC Data 1'!E12</f>
        <v>2.258022</v>
      </c>
      <c r="M25" s="127">
        <f>'KPLC Data 1'!F12</f>
        <v>2.5058259999999999</v>
      </c>
      <c r="N25"/>
      <c r="O25" s="95"/>
      <c r="P25" s="239" t="s">
        <v>26</v>
      </c>
      <c r="Q25" s="239" t="s">
        <v>152</v>
      </c>
      <c r="R25" s="298">
        <v>209.5</v>
      </c>
      <c r="S25" s="51" t="s">
        <v>166</v>
      </c>
      <c r="T25" s="17"/>
      <c r="AA25" s="3"/>
      <c r="AB25" s="3"/>
      <c r="AC25" s="19"/>
      <c r="AD25" s="20"/>
      <c r="AE25" s="17"/>
      <c r="AF25" s="18"/>
      <c r="AG25" s="3"/>
      <c r="AJ25" s="3"/>
      <c r="AK25" s="3"/>
      <c r="AL25" s="19"/>
      <c r="AM25" s="20"/>
      <c r="AN25" s="17"/>
      <c r="AO25" s="18"/>
      <c r="AP25" s="3"/>
    </row>
    <row r="26" spans="1:42" ht="15.75" x14ac:dyDescent="0.25">
      <c r="A26" s="2">
        <v>12</v>
      </c>
      <c r="B26" s="292" t="s">
        <v>169</v>
      </c>
      <c r="C26" s="50" t="s">
        <v>160</v>
      </c>
      <c r="D26" s="142" t="s">
        <v>142</v>
      </c>
      <c r="E26" s="271">
        <v>1955</v>
      </c>
      <c r="F26" s="271" t="s">
        <v>222</v>
      </c>
      <c r="G26" s="144">
        <f>'KPLC Data 1'!C13</f>
        <v>0.4</v>
      </c>
      <c r="H26" s="328"/>
      <c r="I26" s="328"/>
      <c r="J26" s="331"/>
      <c r="K26" s="127">
        <f>'KPLC Data 1'!D13</f>
        <v>0.62568953199999988</v>
      </c>
      <c r="L26" s="127">
        <f>'KPLC Data 1'!E13</f>
        <v>0.71144002800000006</v>
      </c>
      <c r="M26" s="127">
        <f>'KPLC Data 1'!F13</f>
        <v>0.14087200400000002</v>
      </c>
      <c r="N26"/>
      <c r="O26" s="95"/>
      <c r="P26" s="239" t="s">
        <v>168</v>
      </c>
      <c r="Q26" s="296" t="s">
        <v>155</v>
      </c>
      <c r="R26" s="296">
        <v>315</v>
      </c>
      <c r="S26" s="51" t="s">
        <v>166</v>
      </c>
      <c r="T26" s="17"/>
      <c r="AA26" s="3"/>
      <c r="AB26" s="3"/>
      <c r="AC26" s="19"/>
      <c r="AD26" s="20"/>
      <c r="AE26" s="17"/>
      <c r="AF26" s="18"/>
      <c r="AG26" s="3"/>
      <c r="AJ26" s="3"/>
      <c r="AK26" s="3"/>
      <c r="AL26" s="19"/>
      <c r="AM26" s="20"/>
      <c r="AN26" s="17"/>
      <c r="AO26" s="18"/>
      <c r="AP26" s="3"/>
    </row>
    <row r="27" spans="1:42" ht="15.75" x14ac:dyDescent="0.25">
      <c r="A27" s="2">
        <v>13</v>
      </c>
      <c r="B27" s="292" t="s">
        <v>171</v>
      </c>
      <c r="C27" s="50" t="s">
        <v>160</v>
      </c>
      <c r="D27" s="142" t="s">
        <v>142</v>
      </c>
      <c r="E27" s="271">
        <v>1957</v>
      </c>
      <c r="F27" s="271" t="s">
        <v>222</v>
      </c>
      <c r="G27" s="144">
        <f>'KPLC Data 1'!C14</f>
        <v>2</v>
      </c>
      <c r="H27" s="329"/>
      <c r="I27" s="329"/>
      <c r="J27" s="332"/>
      <c r="K27" s="127">
        <f>'KPLC Data 1'!D14</f>
        <v>5.2064448279999986</v>
      </c>
      <c r="L27" s="127">
        <f>'KPLC Data 1'!E14</f>
        <v>7.1975483839999992</v>
      </c>
      <c r="M27" s="127">
        <f>'KPLC Data 1'!F14</f>
        <v>7.7829561679999983</v>
      </c>
      <c r="N27"/>
      <c r="O27" s="95"/>
      <c r="P27" s="239" t="s">
        <v>170</v>
      </c>
      <c r="Q27" s="297" t="s">
        <v>155</v>
      </c>
      <c r="R27" s="297">
        <v>315</v>
      </c>
      <c r="S27" s="51" t="s">
        <v>166</v>
      </c>
      <c r="T27" s="17"/>
      <c r="AA27" s="3"/>
      <c r="AB27" s="3"/>
      <c r="AC27" s="19"/>
      <c r="AD27" s="20"/>
      <c r="AE27" s="17"/>
      <c r="AF27" s="18"/>
      <c r="AG27" s="3"/>
      <c r="AJ27" s="3"/>
      <c r="AK27" s="29"/>
      <c r="AL27" s="19"/>
      <c r="AM27" s="20"/>
      <c r="AN27" s="17"/>
      <c r="AO27" s="18"/>
      <c r="AP27" s="3"/>
    </row>
    <row r="28" spans="1:42" ht="15.75" x14ac:dyDescent="0.25">
      <c r="A28" s="2">
        <v>14</v>
      </c>
      <c r="B28" s="292" t="s">
        <v>51</v>
      </c>
      <c r="C28" s="12" t="s">
        <v>160</v>
      </c>
      <c r="D28" s="141" t="s">
        <v>142</v>
      </c>
      <c r="E28" s="271">
        <v>2009</v>
      </c>
      <c r="F28" s="271" t="s">
        <v>221</v>
      </c>
      <c r="G28" s="135">
        <f>'KPLC Data'!B47</f>
        <v>0.28299999999999997</v>
      </c>
      <c r="H28" s="81">
        <f>'KPLC Data'!C47</f>
        <v>0.28299999999999997</v>
      </c>
      <c r="I28" s="81">
        <f>'KPLC Data'!D47</f>
        <v>0.454287</v>
      </c>
      <c r="J28" s="135">
        <f>'KPLC Data'!E47</f>
        <v>0.74406300000000003</v>
      </c>
      <c r="K28" s="81">
        <f>'KPLC Data'!F47</f>
        <v>0.27137</v>
      </c>
      <c r="L28" s="81">
        <f>'KPLC Data'!G47</f>
        <v>0.63008900000000001</v>
      </c>
      <c r="M28" s="81">
        <f>'KPLC Data'!H47</f>
        <v>0.31683</v>
      </c>
      <c r="N28"/>
      <c r="O28" s="95"/>
      <c r="P28" s="239" t="s">
        <v>172</v>
      </c>
      <c r="Q28" s="297" t="s">
        <v>152</v>
      </c>
      <c r="R28" s="297">
        <v>226</v>
      </c>
      <c r="S28" s="51" t="s">
        <v>166</v>
      </c>
      <c r="T28" s="17"/>
      <c r="AA28" s="3"/>
      <c r="AB28" s="3"/>
      <c r="AC28" s="19"/>
      <c r="AD28" s="20"/>
      <c r="AE28" s="17"/>
      <c r="AF28" s="18"/>
      <c r="AG28" s="3"/>
      <c r="AJ28" s="3"/>
      <c r="AK28" s="96"/>
      <c r="AL28" s="19"/>
      <c r="AM28" s="20"/>
      <c r="AN28" s="17"/>
      <c r="AO28" s="18"/>
      <c r="AP28" s="3"/>
    </row>
    <row r="29" spans="1:42" ht="15.75" x14ac:dyDescent="0.25">
      <c r="A29" s="2">
        <v>15</v>
      </c>
      <c r="B29" s="292" t="s">
        <v>52</v>
      </c>
      <c r="C29" s="12" t="s">
        <v>160</v>
      </c>
      <c r="D29" s="141" t="s">
        <v>142</v>
      </c>
      <c r="E29" s="271">
        <v>2014</v>
      </c>
      <c r="F29" s="271" t="s">
        <v>221</v>
      </c>
      <c r="G29" s="135">
        <f>'KPLC Data'!B48</f>
        <v>0.51400000000000001</v>
      </c>
      <c r="H29" s="81">
        <f>'KPLC Data'!C48</f>
        <v>0.51400000000000001</v>
      </c>
      <c r="I29" s="81">
        <f>'KPLC Data'!D48</f>
        <v>1.6142780000000001</v>
      </c>
      <c r="J29" s="135">
        <f>'KPLC Data'!E48</f>
        <v>1.8723799999999999</v>
      </c>
      <c r="K29" s="81">
        <f>'KPLC Data'!F48</f>
        <v>0.94664300000000001</v>
      </c>
      <c r="L29" s="81">
        <f>'KPLC Data'!G48</f>
        <v>1.439295</v>
      </c>
      <c r="M29" s="81">
        <f>'KPLC Data'!H48</f>
        <v>1.1458440000000001</v>
      </c>
      <c r="N29"/>
      <c r="O29" s="95"/>
      <c r="P29" s="239" t="s">
        <v>173</v>
      </c>
      <c r="Q29" s="297" t="s">
        <v>152</v>
      </c>
      <c r="R29" s="297">
        <v>224</v>
      </c>
      <c r="S29" s="51" t="s">
        <v>166</v>
      </c>
      <c r="T29" s="17"/>
      <c r="AA29" s="3"/>
      <c r="AB29" s="29"/>
      <c r="AC29" s="19"/>
      <c r="AD29" s="20"/>
      <c r="AE29" s="17"/>
      <c r="AF29" s="18"/>
      <c r="AG29" s="3"/>
      <c r="AJ29" s="267"/>
      <c r="AK29" s="267"/>
      <c r="AL29" s="19"/>
      <c r="AM29" s="20"/>
      <c r="AN29" s="17"/>
      <c r="AO29" s="18"/>
      <c r="AP29" s="3"/>
    </row>
    <row r="30" spans="1:42" ht="15.75" x14ac:dyDescent="0.25">
      <c r="A30" s="2">
        <v>16</v>
      </c>
      <c r="B30" s="292" t="s">
        <v>175</v>
      </c>
      <c r="C30" s="12" t="s">
        <v>160</v>
      </c>
      <c r="D30" s="145" t="s">
        <v>142</v>
      </c>
      <c r="E30" s="271">
        <v>2017</v>
      </c>
      <c r="F30" s="271" t="s">
        <v>221</v>
      </c>
      <c r="G30" s="136">
        <f>'KPLC Data'!B49</f>
        <v>5</v>
      </c>
      <c r="H30" s="75">
        <f>'KPLC Data'!C49</f>
        <v>5</v>
      </c>
      <c r="I30" s="75">
        <f>'KPLC Data'!D49</f>
        <v>0</v>
      </c>
      <c r="J30" s="136">
        <f>'KPLC Data'!E49</f>
        <v>0</v>
      </c>
      <c r="K30" s="75">
        <f>'KPLC Data'!F49</f>
        <v>0.73197999999999996</v>
      </c>
      <c r="L30" s="75">
        <f>'KPLC Data'!G49</f>
        <v>18.415642999999999</v>
      </c>
      <c r="M30" s="75">
        <f>'KPLC Data'!H49</f>
        <v>20.117509999999999</v>
      </c>
      <c r="N30"/>
      <c r="O30" s="95"/>
      <c r="P30" s="274" t="s">
        <v>60</v>
      </c>
      <c r="Q30" s="163" t="s">
        <v>152</v>
      </c>
      <c r="R30" s="163">
        <v>222</v>
      </c>
      <c r="S30" s="41" t="s">
        <v>174</v>
      </c>
      <c r="T30" s="17"/>
      <c r="AA30" s="3"/>
      <c r="AB30" s="96"/>
      <c r="AC30" s="19"/>
      <c r="AD30" s="20"/>
      <c r="AE30" s="17"/>
      <c r="AF30" s="18"/>
      <c r="AG30" s="3"/>
      <c r="AJ30" s="3"/>
      <c r="AK30" s="3"/>
      <c r="AL30" s="19"/>
      <c r="AM30" s="20"/>
      <c r="AN30" s="17"/>
      <c r="AO30" s="18"/>
      <c r="AP30" s="3"/>
    </row>
    <row r="31" spans="1:42" ht="15.75" x14ac:dyDescent="0.25">
      <c r="A31" s="2">
        <v>17</v>
      </c>
      <c r="B31" s="292" t="s">
        <v>54</v>
      </c>
      <c r="C31" s="12" t="s">
        <v>160</v>
      </c>
      <c r="D31" s="145" t="s">
        <v>142</v>
      </c>
      <c r="E31" s="273">
        <v>43617</v>
      </c>
      <c r="F31" s="273" t="s">
        <v>221</v>
      </c>
      <c r="G31" s="137">
        <f>'KPLC Data'!B50</f>
        <v>2</v>
      </c>
      <c r="H31" s="76">
        <f>'KPLC Data'!C50</f>
        <v>2</v>
      </c>
      <c r="I31" s="76">
        <f>'KPLC Data'!D50</f>
        <v>0</v>
      </c>
      <c r="J31" s="137">
        <f>'KPLC Data'!E50</f>
        <v>0</v>
      </c>
      <c r="K31" s="76">
        <f>'KPLC Data'!F50</f>
        <v>0</v>
      </c>
      <c r="L31" s="76">
        <f>'KPLC Data'!G50</f>
        <v>16.548680000000001</v>
      </c>
      <c r="M31" s="76">
        <f>'KPLC Data'!H50</f>
        <v>11.670361</v>
      </c>
      <c r="N31"/>
      <c r="O31" s="95"/>
      <c r="P31" s="41" t="s">
        <v>62</v>
      </c>
      <c r="Q31" s="163" t="s">
        <v>152</v>
      </c>
      <c r="R31" s="163">
        <v>199</v>
      </c>
      <c r="S31" s="51" t="s">
        <v>176</v>
      </c>
      <c r="T31" s="17"/>
      <c r="AA31" s="267"/>
      <c r="AB31" s="267"/>
      <c r="AC31" s="19"/>
      <c r="AD31" s="20"/>
      <c r="AE31" s="17"/>
      <c r="AF31" s="18"/>
      <c r="AG31" s="3"/>
      <c r="AJ31" s="267"/>
      <c r="AK31" s="3"/>
      <c r="AL31" s="19"/>
      <c r="AM31" s="20"/>
      <c r="AN31" s="17"/>
      <c r="AO31" s="18"/>
      <c r="AP31" s="3"/>
    </row>
    <row r="32" spans="1:42" ht="15.75" x14ac:dyDescent="0.25">
      <c r="A32" s="2">
        <v>18</v>
      </c>
      <c r="B32" s="292" t="s">
        <v>70</v>
      </c>
      <c r="C32" s="12" t="s">
        <v>48</v>
      </c>
      <c r="D32" s="145" t="s">
        <v>142</v>
      </c>
      <c r="E32" s="273">
        <v>43709</v>
      </c>
      <c r="F32" s="273" t="s">
        <v>221</v>
      </c>
      <c r="G32" s="136">
        <f>'KPLC Data'!B70</f>
        <v>0.25</v>
      </c>
      <c r="H32" s="75">
        <f>'KPLC Data'!C70</f>
        <v>0.25</v>
      </c>
      <c r="I32" s="75">
        <f>'KPLC Data'!D70</f>
        <v>0</v>
      </c>
      <c r="J32" s="136">
        <f>'KPLC Data'!E70</f>
        <v>0</v>
      </c>
      <c r="K32" s="75">
        <f>'KPLC Data'!F70</f>
        <v>0</v>
      </c>
      <c r="L32" s="75">
        <f>'KPLC Data'!G70</f>
        <v>2.1368999999999999E-2</v>
      </c>
      <c r="M32" s="75">
        <f>'KPLC Data'!H70</f>
        <v>0.15166779999999999</v>
      </c>
      <c r="N32"/>
      <c r="O32" s="95"/>
      <c r="P32" s="41" t="s">
        <v>61</v>
      </c>
      <c r="Q32" s="163" t="s">
        <v>152</v>
      </c>
      <c r="R32" s="163">
        <v>200</v>
      </c>
      <c r="S32" s="51" t="s">
        <v>177</v>
      </c>
      <c r="T32" s="17"/>
      <c r="AA32" s="3"/>
      <c r="AB32" s="3"/>
      <c r="AC32" s="19"/>
      <c r="AD32" s="20"/>
      <c r="AE32" s="17"/>
      <c r="AF32" s="18"/>
      <c r="AG32" s="3"/>
      <c r="AJ32" s="3"/>
      <c r="AK32" s="3"/>
      <c r="AL32" s="19"/>
      <c r="AM32" s="20"/>
      <c r="AN32" s="17"/>
      <c r="AO32" s="18"/>
      <c r="AP32" s="3"/>
    </row>
    <row r="33" spans="1:44" ht="15.75" x14ac:dyDescent="0.25">
      <c r="A33" s="2">
        <v>19</v>
      </c>
      <c r="B33" s="292" t="str">
        <f>'KPLC Data'!A73</f>
        <v>Lake Turkana Wind Power</v>
      </c>
      <c r="C33" s="12" t="s">
        <v>47</v>
      </c>
      <c r="D33" s="145" t="s">
        <v>142</v>
      </c>
      <c r="E33" s="273">
        <v>43525</v>
      </c>
      <c r="F33" s="273" t="s">
        <v>221</v>
      </c>
      <c r="G33" s="136">
        <f>'KPLC Data'!B73</f>
        <v>310</v>
      </c>
      <c r="H33" s="75">
        <f>'KPLC Data'!C73</f>
        <v>300</v>
      </c>
      <c r="I33" s="75">
        <f>'KPLC Data'!D73</f>
        <v>0</v>
      </c>
      <c r="J33" s="136">
        <f>'KPLC Data'!E73</f>
        <v>0</v>
      </c>
      <c r="K33" s="75">
        <f>'KPLC Data'!F73</f>
        <v>0</v>
      </c>
      <c r="L33" s="75">
        <f>'KPLC Data'!G73</f>
        <v>0</v>
      </c>
      <c r="M33" s="75">
        <f>'KPLC Data'!H73</f>
        <v>1124.22155</v>
      </c>
      <c r="N33"/>
      <c r="O33" s="95"/>
      <c r="P33" s="41" t="s">
        <v>64</v>
      </c>
      <c r="Q33" s="163" t="s">
        <v>152</v>
      </c>
      <c r="R33" s="163">
        <v>201</v>
      </c>
      <c r="S33" s="51" t="s">
        <v>178</v>
      </c>
      <c r="T33" s="17"/>
      <c r="AA33" s="3"/>
      <c r="AB33" s="3"/>
      <c r="AC33" s="19"/>
      <c r="AD33" s="20"/>
      <c r="AE33" s="17"/>
      <c r="AF33" s="18"/>
      <c r="AG33" s="3"/>
      <c r="AJ33" s="3"/>
      <c r="AK33" s="3"/>
      <c r="AL33" s="19"/>
      <c r="AM33" s="20"/>
      <c r="AN33" s="17"/>
      <c r="AO33" s="18"/>
      <c r="AP33" s="3"/>
    </row>
    <row r="34" spans="1:44" ht="15.75" x14ac:dyDescent="0.25">
      <c r="A34" s="2">
        <v>20</v>
      </c>
      <c r="B34" s="292" t="s">
        <v>180</v>
      </c>
      <c r="C34" s="12" t="s">
        <v>47</v>
      </c>
      <c r="D34" s="13" t="s">
        <v>142</v>
      </c>
      <c r="E34" s="274">
        <v>2008</v>
      </c>
      <c r="F34" s="274" t="s">
        <v>223</v>
      </c>
      <c r="G34" s="75">
        <f>'KPLC Data 1'!C17</f>
        <v>5.0999999999999996</v>
      </c>
      <c r="H34" s="318">
        <f>'KPLC Data'!C36</f>
        <v>25.5</v>
      </c>
      <c r="I34" s="318">
        <f>'KPLC Data'!D36</f>
        <v>37.694920240000002</v>
      </c>
      <c r="J34" s="314">
        <f>'KPLC Data'!E36</f>
        <v>56.656194999999997</v>
      </c>
      <c r="K34" s="75">
        <f>'KPLC Data 1'!D17</f>
        <v>12.742851999999999</v>
      </c>
      <c r="L34" s="75">
        <f>'KPLC Data 1'!E17</f>
        <v>8.3278420000000004</v>
      </c>
      <c r="M34" s="75">
        <f>'KPLC Data 1'!F17</f>
        <v>14.671428000000001</v>
      </c>
      <c r="N34"/>
      <c r="P34" s="41" t="s">
        <v>63</v>
      </c>
      <c r="Q34" s="163" t="s">
        <v>152</v>
      </c>
      <c r="R34" s="163">
        <v>215</v>
      </c>
      <c r="S34" s="51" t="s">
        <v>166</v>
      </c>
      <c r="T34" s="17"/>
      <c r="AA34" s="3"/>
      <c r="AB34" s="3"/>
      <c r="AC34" s="19"/>
      <c r="AD34" s="20"/>
      <c r="AE34" s="17"/>
      <c r="AF34" s="18"/>
      <c r="AG34" s="3"/>
      <c r="AJ34" s="3"/>
      <c r="AK34" s="3"/>
      <c r="AL34" s="19"/>
      <c r="AM34" s="20"/>
      <c r="AN34" s="17"/>
      <c r="AO34" s="18"/>
      <c r="AP34" s="3"/>
    </row>
    <row r="35" spans="1:44" ht="30" x14ac:dyDescent="0.25">
      <c r="A35" s="2">
        <v>21</v>
      </c>
      <c r="B35" s="292" t="s">
        <v>181</v>
      </c>
      <c r="C35" s="12" t="s">
        <v>47</v>
      </c>
      <c r="D35" s="13" t="s">
        <v>142</v>
      </c>
      <c r="E35" s="274">
        <v>2015</v>
      </c>
      <c r="F35" s="274" t="s">
        <v>223</v>
      </c>
      <c r="G35" s="75">
        <f>'KPLC Data 1'!C18</f>
        <v>13.6</v>
      </c>
      <c r="H35" s="325"/>
      <c r="I35" s="325"/>
      <c r="J35" s="326"/>
      <c r="K35" s="75">
        <f>'KPLC Data 1'!D18</f>
        <v>34.681660000000001</v>
      </c>
      <c r="L35" s="75">
        <f>'KPLC Data 1'!E18</f>
        <v>25.894307999999999</v>
      </c>
      <c r="M35" s="75">
        <f>'KPLC Data 1'!F18</f>
        <v>37.038243999999999</v>
      </c>
      <c r="N35"/>
      <c r="O35" s="95"/>
      <c r="P35" s="164" t="s">
        <v>217</v>
      </c>
      <c r="Q35" s="163" t="s">
        <v>149</v>
      </c>
      <c r="R35" s="163">
        <v>223</v>
      </c>
      <c r="S35" s="41" t="s">
        <v>219</v>
      </c>
      <c r="T35" s="17"/>
      <c r="AA35" s="3"/>
      <c r="AB35" s="3"/>
      <c r="AC35" s="19"/>
      <c r="AD35" s="20"/>
      <c r="AE35" s="17"/>
      <c r="AF35" s="18"/>
      <c r="AG35" s="3"/>
      <c r="AJ35" s="3"/>
      <c r="AK35" s="3"/>
      <c r="AL35" s="19"/>
      <c r="AM35" s="20"/>
      <c r="AN35" s="17"/>
      <c r="AO35" s="18"/>
      <c r="AP35" s="3"/>
    </row>
    <row r="36" spans="1:44" ht="15.75" x14ac:dyDescent="0.25">
      <c r="A36" s="2">
        <v>22</v>
      </c>
      <c r="B36" s="292" t="s">
        <v>182</v>
      </c>
      <c r="C36" s="12" t="s">
        <v>47</v>
      </c>
      <c r="D36" s="13" t="s">
        <v>142</v>
      </c>
      <c r="E36" s="274">
        <v>2015</v>
      </c>
      <c r="F36" s="274" t="s">
        <v>223</v>
      </c>
      <c r="G36" s="75">
        <f>'KPLC Data 1'!C19</f>
        <v>6.8</v>
      </c>
      <c r="H36" s="319"/>
      <c r="I36" s="319"/>
      <c r="J36" s="315"/>
      <c r="K36" s="75">
        <f>'KPLC Data 1'!D19</f>
        <v>15.752948</v>
      </c>
      <c r="L36" s="75">
        <f>'KPLC Data 1'!E19</f>
        <v>13.242115</v>
      </c>
      <c r="M36" s="75">
        <f>'KPLC Data 1'!F19</f>
        <v>15.733468</v>
      </c>
      <c r="O36" s="95"/>
      <c r="P36" s="47"/>
      <c r="Q36" s="41"/>
      <c r="R36" s="48"/>
      <c r="S36" s="49"/>
      <c r="T36" s="17"/>
      <c r="U36" s="18"/>
      <c r="V36" s="18"/>
      <c r="W36" s="18"/>
      <c r="AA36" s="3"/>
      <c r="AB36" s="3"/>
      <c r="AC36" s="19"/>
      <c r="AD36" s="20"/>
      <c r="AE36" s="17"/>
      <c r="AF36" s="18"/>
      <c r="AG36" s="3"/>
      <c r="AJ36" s="3"/>
      <c r="AK36" s="3"/>
      <c r="AL36" s="19"/>
      <c r="AM36" s="20"/>
      <c r="AN36" s="17"/>
      <c r="AO36" s="18"/>
      <c r="AP36" s="3"/>
    </row>
    <row r="37" spans="1:44" ht="15.75" x14ac:dyDescent="0.25">
      <c r="A37" s="2">
        <v>23</v>
      </c>
      <c r="B37" s="292" t="s">
        <v>33</v>
      </c>
      <c r="C37" s="12" t="s">
        <v>147</v>
      </c>
      <c r="D37" s="13" t="s">
        <v>183</v>
      </c>
      <c r="E37" s="311" t="s">
        <v>184</v>
      </c>
      <c r="F37" s="274" t="s">
        <v>223</v>
      </c>
      <c r="G37" s="75">
        <f>'KPLC Data'!B27</f>
        <v>105</v>
      </c>
      <c r="H37" s="75">
        <f>'KPLC Data'!C27</f>
        <v>101</v>
      </c>
      <c r="I37" s="75">
        <f>'KPLC Data'!D27</f>
        <v>756.3981</v>
      </c>
      <c r="J37" s="136">
        <f>'KPLC Data'!E27</f>
        <v>814.38345100000004</v>
      </c>
      <c r="K37" s="75">
        <f>'KPLC Data'!F27</f>
        <v>790.69028700000001</v>
      </c>
      <c r="L37" s="75">
        <f>'KPLC Data'!G27</f>
        <v>831.50176199999999</v>
      </c>
      <c r="M37" s="75">
        <f>'KPLC Data'!H27</f>
        <v>796.38732400000004</v>
      </c>
      <c r="N37"/>
      <c r="T37" s="17"/>
      <c r="U37" s="18"/>
      <c r="V37" s="18"/>
      <c r="W37" s="18"/>
      <c r="AA37" s="3"/>
      <c r="AB37" s="3"/>
      <c r="AC37" s="19"/>
      <c r="AD37" s="20"/>
      <c r="AE37" s="17"/>
      <c r="AF37" s="18"/>
      <c r="AG37" s="3"/>
      <c r="AJ37" s="3"/>
      <c r="AK37" s="3"/>
      <c r="AL37" s="19"/>
      <c r="AM37" s="20"/>
      <c r="AN37" s="17"/>
      <c r="AO37" s="18"/>
      <c r="AP37" s="3"/>
    </row>
    <row r="38" spans="1:44" ht="15.75" x14ac:dyDescent="0.25">
      <c r="A38" s="2">
        <v>24</v>
      </c>
      <c r="B38" s="293" t="s">
        <v>185</v>
      </c>
      <c r="C38" s="12" t="s">
        <v>147</v>
      </c>
      <c r="D38" s="13" t="s">
        <v>183</v>
      </c>
      <c r="E38" s="12">
        <v>2012</v>
      </c>
      <c r="F38" s="274" t="s">
        <v>223</v>
      </c>
      <c r="G38" s="82">
        <f>'KPLC Data 1'!C21</f>
        <v>15</v>
      </c>
      <c r="H38" s="318">
        <f>'KPLC Data'!C29</f>
        <v>20</v>
      </c>
      <c r="I38" s="318">
        <f>'KPLC Data'!D29</f>
        <v>9.4981399999999994</v>
      </c>
      <c r="J38" s="314">
        <f>'KPLC Data'!E29</f>
        <v>16</v>
      </c>
      <c r="K38" s="82">
        <f>'KPLC Data 1'!D21</f>
        <v>86.695795000000004</v>
      </c>
      <c r="L38" s="82">
        <f>'KPLC Data 1'!E21</f>
        <v>127.116552</v>
      </c>
      <c r="M38" s="82">
        <f>'KPLC Data 1'!F21</f>
        <v>129.041077</v>
      </c>
      <c r="N38"/>
      <c r="O38" s="95"/>
      <c r="P38" s="14"/>
      <c r="Q38" s="14"/>
      <c r="R38" s="14"/>
      <c r="S38" s="45"/>
      <c r="T38" s="17"/>
      <c r="U38" s="18"/>
      <c r="V38" s="18"/>
      <c r="W38" s="18"/>
      <c r="AA38" s="3"/>
      <c r="AB38" s="3"/>
      <c r="AC38" s="19"/>
      <c r="AD38" s="20"/>
      <c r="AE38" s="17"/>
      <c r="AF38" s="18"/>
      <c r="AG38" s="3"/>
      <c r="AJ38" s="3"/>
      <c r="AK38" s="3"/>
      <c r="AL38" s="19"/>
      <c r="AM38" s="20"/>
      <c r="AN38" s="17"/>
      <c r="AO38" s="18"/>
      <c r="AP38" s="3"/>
    </row>
    <row r="39" spans="1:44" ht="15.75" x14ac:dyDescent="0.25">
      <c r="A39" s="2">
        <v>25</v>
      </c>
      <c r="B39" s="293" t="s">
        <v>187</v>
      </c>
      <c r="C39" s="12" t="s">
        <v>147</v>
      </c>
      <c r="D39" s="13" t="s">
        <v>142</v>
      </c>
      <c r="E39" s="274">
        <v>2012</v>
      </c>
      <c r="F39" s="274" t="s">
        <v>223</v>
      </c>
      <c r="G39" s="82">
        <f>'KPLC Data 1'!C24</f>
        <v>5</v>
      </c>
      <c r="H39" s="319"/>
      <c r="I39" s="319"/>
      <c r="J39" s="315"/>
      <c r="K39" s="82">
        <f>'KPLC Data 1'!D24</f>
        <v>0</v>
      </c>
      <c r="L39" s="82">
        <f>'KPLC Data 1'!E24</f>
        <v>0</v>
      </c>
      <c r="M39" s="82">
        <f>'KPLC Data 1'!F24</f>
        <v>0</v>
      </c>
      <c r="N39"/>
      <c r="O39" s="95"/>
      <c r="P39" s="3"/>
      <c r="Q39" s="3"/>
      <c r="R39" s="27"/>
      <c r="S39" s="14"/>
      <c r="T39" s="17"/>
      <c r="U39" s="22"/>
      <c r="V39" s="18"/>
      <c r="W39" s="18"/>
      <c r="AA39" s="3"/>
      <c r="AB39" s="3"/>
      <c r="AC39" s="19"/>
      <c r="AD39" s="20"/>
      <c r="AE39" s="17"/>
      <c r="AF39" s="18"/>
      <c r="AG39" s="3"/>
      <c r="AJ39" s="3"/>
      <c r="AK39" s="3"/>
      <c r="AL39" s="19"/>
      <c r="AM39" s="20"/>
      <c r="AN39" s="17"/>
      <c r="AO39" s="18"/>
      <c r="AP39" s="3"/>
    </row>
    <row r="40" spans="1:44" ht="30" x14ac:dyDescent="0.25">
      <c r="A40" s="2">
        <v>26</v>
      </c>
      <c r="B40" s="293" t="str">
        <f>'KPLC Data'!A30</f>
        <v>OW43 Olkaria Mobile Wellheads</v>
      </c>
      <c r="C40" s="12" t="s">
        <v>147</v>
      </c>
      <c r="D40" s="13" t="s">
        <v>183</v>
      </c>
      <c r="E40" s="274">
        <v>2012</v>
      </c>
      <c r="F40" s="274" t="s">
        <v>223</v>
      </c>
      <c r="G40" s="75">
        <f>'KPLC Data'!B30</f>
        <v>12.8</v>
      </c>
      <c r="H40" s="75">
        <f>'KPLC Data'!C30</f>
        <v>12.8</v>
      </c>
      <c r="I40" s="75">
        <f>'KPLC Data'!D30</f>
        <v>78.418541000000005</v>
      </c>
      <c r="J40" s="136">
        <f>'KPLC Data'!E30</f>
        <v>74.910486000000006</v>
      </c>
      <c r="K40" s="75">
        <f>'KPLC Data'!F30</f>
        <v>74.383319</v>
      </c>
      <c r="L40" s="75">
        <f>'KPLC Data'!G30</f>
        <v>66.135510999999994</v>
      </c>
      <c r="M40" s="75">
        <f>'KPLC Data'!H30</f>
        <v>65.682016000000004</v>
      </c>
      <c r="N40"/>
      <c r="O40" s="95"/>
      <c r="P40" s="4" t="s">
        <v>186</v>
      </c>
      <c r="Q40" s="3"/>
      <c r="R40" s="27"/>
      <c r="S40" s="28"/>
      <c r="T40" s="17"/>
      <c r="U40" s="22"/>
      <c r="V40" s="18"/>
      <c r="W40" s="18"/>
      <c r="X40" s="23"/>
      <c r="AA40" s="4" t="str">
        <f>P40</f>
        <v>July16-June17</v>
      </c>
      <c r="AJ40" s="21"/>
      <c r="AK40" s="21"/>
      <c r="AL40" s="24"/>
      <c r="AM40" s="20"/>
      <c r="AN40" s="26"/>
      <c r="AO40" s="22"/>
      <c r="AP40" s="25"/>
    </row>
    <row r="41" spans="1:44" ht="45.75" thickBot="1" x14ac:dyDescent="0.3">
      <c r="A41" s="2">
        <v>27</v>
      </c>
      <c r="B41" s="293" t="str">
        <f>'KPLC Data'!A31</f>
        <v xml:space="preserve">OW905,OW914 ,OW915 and OW 919 Olkaria Mobile Wellheads3 </v>
      </c>
      <c r="C41" s="12" t="s">
        <v>147</v>
      </c>
      <c r="D41" s="13" t="s">
        <v>183</v>
      </c>
      <c r="E41" s="275">
        <v>2012</v>
      </c>
      <c r="F41" s="274" t="s">
        <v>223</v>
      </c>
      <c r="G41" s="83">
        <f>'KPLC Data'!B31</f>
        <v>47.8</v>
      </c>
      <c r="H41" s="83">
        <f>'KPLC Data'!C31</f>
        <v>47.8</v>
      </c>
      <c r="I41" s="83">
        <f>'KPLC Data'!D31</f>
        <v>108.50432444000002</v>
      </c>
      <c r="J41" s="138">
        <f>'KPLC Data'!E31</f>
        <v>265.74412288500002</v>
      </c>
      <c r="K41" s="83">
        <f>'KPLC Data'!F31</f>
        <v>308.80573851999998</v>
      </c>
      <c r="L41" s="83">
        <f>'KPLC Data'!G31</f>
        <v>324.84032999999999</v>
      </c>
      <c r="M41" s="83">
        <f>'KPLC Data'!H31</f>
        <v>297.173676</v>
      </c>
      <c r="N41"/>
      <c r="O41" s="95"/>
      <c r="P41" s="105"/>
      <c r="Q41" s="105"/>
      <c r="R41" s="106"/>
      <c r="S41" s="107"/>
      <c r="T41" s="14"/>
      <c r="U41" s="14"/>
      <c r="V41" s="18"/>
      <c r="W41" s="18"/>
      <c r="AA41" s="14"/>
      <c r="AB41" s="14"/>
      <c r="AC41" s="14"/>
      <c r="AD41" s="14"/>
      <c r="AE41" s="14"/>
      <c r="AF41" s="14"/>
      <c r="AG41" s="14"/>
      <c r="AJ41" s="21"/>
      <c r="AK41" s="21"/>
      <c r="AL41" s="24"/>
      <c r="AM41" s="20"/>
      <c r="AN41" s="26"/>
      <c r="AO41" s="22"/>
      <c r="AP41" s="3"/>
    </row>
    <row r="42" spans="1:44" ht="15.75" x14ac:dyDescent="0.25">
      <c r="A42" s="2">
        <v>28</v>
      </c>
      <c r="B42" s="292" t="s">
        <v>38</v>
      </c>
      <c r="C42" s="12" t="s">
        <v>147</v>
      </c>
      <c r="D42" s="13" t="s">
        <v>183</v>
      </c>
      <c r="E42" s="274">
        <v>2014</v>
      </c>
      <c r="F42" s="274" t="s">
        <v>223</v>
      </c>
      <c r="G42" s="75">
        <f>'KPLC Data'!B32</f>
        <v>140</v>
      </c>
      <c r="H42" s="75">
        <f>'KPLC Data'!C32</f>
        <v>140</v>
      </c>
      <c r="I42" s="75">
        <f>'KPLC Data'!D32</f>
        <v>1064.099612</v>
      </c>
      <c r="J42" s="136">
        <f>'KPLC Data'!E32</f>
        <v>975.51353900000004</v>
      </c>
      <c r="K42" s="75">
        <f>'KPLC Data'!F32</f>
        <v>852.33076700000004</v>
      </c>
      <c r="L42" s="75">
        <f>'KPLC Data'!G32</f>
        <v>1131.7094959999999</v>
      </c>
      <c r="M42" s="75">
        <f>'KPLC Data'!H32</f>
        <v>1094.9959409999999</v>
      </c>
      <c r="N42"/>
      <c r="O42" s="95"/>
      <c r="P42" s="88" t="s">
        <v>161</v>
      </c>
      <c r="Q42" s="183" t="s">
        <v>162</v>
      </c>
      <c r="R42" s="183" t="s">
        <v>163</v>
      </c>
      <c r="S42" s="183" t="s">
        <v>188</v>
      </c>
      <c r="T42" s="183" t="s">
        <v>189</v>
      </c>
      <c r="U42" s="184" t="s">
        <v>190</v>
      </c>
      <c r="V42" s="22"/>
      <c r="W42" s="22"/>
      <c r="AA42" s="185" t="s">
        <v>161</v>
      </c>
      <c r="AB42" s="186" t="s">
        <v>162</v>
      </c>
      <c r="AC42" s="186" t="s">
        <v>190</v>
      </c>
      <c r="AD42" s="186" t="s">
        <v>145</v>
      </c>
      <c r="AE42" s="186" t="s">
        <v>146</v>
      </c>
      <c r="AF42" s="186" t="s">
        <v>189</v>
      </c>
      <c r="AG42" s="187" t="s">
        <v>191</v>
      </c>
      <c r="AJ42" s="3"/>
      <c r="AK42" s="3"/>
      <c r="AL42" s="3"/>
      <c r="AM42" s="3"/>
      <c r="AN42" s="3"/>
      <c r="AO42" s="3"/>
      <c r="AP42" s="3"/>
    </row>
    <row r="43" spans="1:44" ht="15.75" x14ac:dyDescent="0.25">
      <c r="A43" s="2">
        <v>29</v>
      </c>
      <c r="B43" s="272" t="s">
        <v>39</v>
      </c>
      <c r="C43" s="12" t="s">
        <v>147</v>
      </c>
      <c r="D43" s="13" t="s">
        <v>183</v>
      </c>
      <c r="E43" s="12">
        <v>2014</v>
      </c>
      <c r="F43" s="274" t="s">
        <v>223</v>
      </c>
      <c r="G43" s="75">
        <f>'KPLC Data'!B33</f>
        <v>140</v>
      </c>
      <c r="H43" s="75">
        <f>'KPLC Data'!C33</f>
        <v>140</v>
      </c>
      <c r="I43" s="75">
        <f>'KPLC Data'!D33</f>
        <v>743.62727800000005</v>
      </c>
      <c r="J43" s="136">
        <f>'KPLC Data'!E33</f>
        <v>1054.56323</v>
      </c>
      <c r="K43" s="75">
        <f>'KPLC Data'!F33</f>
        <v>968.348793</v>
      </c>
      <c r="L43" s="75">
        <f>'KPLC Data'!G33</f>
        <v>1133.133075</v>
      </c>
      <c r="M43" s="75">
        <f>'KPLC Data'!H33</f>
        <v>1068.8581380000001</v>
      </c>
      <c r="N43"/>
      <c r="O43" s="95"/>
      <c r="P43" s="178" t="s">
        <v>25</v>
      </c>
      <c r="Q43" s="41" t="s">
        <v>152</v>
      </c>
      <c r="R43" s="169">
        <f>R24</f>
        <v>217</v>
      </c>
      <c r="S43" s="75">
        <f t="shared" ref="S43:S54" si="1">K53</f>
        <v>211.28</v>
      </c>
      <c r="T43" s="170">
        <f>S43*1000</f>
        <v>211280</v>
      </c>
      <c r="U43" s="179">
        <f>R43*T43</f>
        <v>45847760</v>
      </c>
      <c r="V43" s="22"/>
      <c r="W43" s="22"/>
      <c r="X43" s="30"/>
      <c r="Y43" s="30"/>
      <c r="AA43" s="178" t="str">
        <f>P43</f>
        <v>Kipevu I Diesel</v>
      </c>
      <c r="AB43" s="41" t="str">
        <f>Q43</f>
        <v>HFO</v>
      </c>
      <c r="AC43" s="224">
        <f>U43</f>
        <v>45847760</v>
      </c>
      <c r="AD43" s="225">
        <f>AF18</f>
        <v>3.9800000000000002E-2</v>
      </c>
      <c r="AE43" s="226">
        <f>AG18</f>
        <v>7.5499999999999998E-2</v>
      </c>
      <c r="AF43" s="227">
        <f>T43</f>
        <v>211280</v>
      </c>
      <c r="AG43" s="228">
        <f>(AC43*AD43*AE43)/AF43</f>
        <v>0.6520632999999999</v>
      </c>
    </row>
    <row r="44" spans="1:44" ht="15.75" x14ac:dyDescent="0.25">
      <c r="A44" s="2">
        <v>30</v>
      </c>
      <c r="B44" s="272" t="s">
        <v>192</v>
      </c>
      <c r="C44" s="12" t="s">
        <v>160</v>
      </c>
      <c r="D44" s="13" t="s">
        <v>183</v>
      </c>
      <c r="E44" s="312" t="s">
        <v>193</v>
      </c>
      <c r="F44" s="274" t="s">
        <v>223</v>
      </c>
      <c r="G44" s="75">
        <f>'KPLC Data'!C12</f>
        <v>20</v>
      </c>
      <c r="H44" s="75">
        <f>'KPLC Data'!C12</f>
        <v>20</v>
      </c>
      <c r="I44" s="75">
        <f>'KPLC Data'!D12</f>
        <v>108.23233999999999</v>
      </c>
      <c r="J44" s="136">
        <f>'KPLC Data'!E12</f>
        <v>109.27146</v>
      </c>
      <c r="K44" s="75">
        <f>'KPLC Data'!F12</f>
        <v>70.972581000000005</v>
      </c>
      <c r="L44" s="75">
        <f>'KPLC Data'!G12</f>
        <v>95.555128999999994</v>
      </c>
      <c r="M44" s="75">
        <f>'KPLC Data'!H12</f>
        <v>95.605975999999998</v>
      </c>
      <c r="N44"/>
      <c r="O44" s="95"/>
      <c r="P44" s="178" t="s">
        <v>26</v>
      </c>
      <c r="Q44" s="41" t="s">
        <v>152</v>
      </c>
      <c r="R44" s="169">
        <f t="shared" ref="R44:R50" si="2">R25</f>
        <v>209.5</v>
      </c>
      <c r="S44" s="75">
        <f t="shared" si="1"/>
        <v>512.12900000000002</v>
      </c>
      <c r="T44" s="170">
        <f t="shared" ref="T44:T54" si="3">S44*1000</f>
        <v>512129</v>
      </c>
      <c r="U44" s="179">
        <f t="shared" ref="U44:U54" si="4">R44*T44</f>
        <v>107291025.5</v>
      </c>
      <c r="V44" s="14"/>
      <c r="W44" s="14"/>
      <c r="X44" s="14"/>
      <c r="Y44" s="14"/>
      <c r="Z44" s="3"/>
      <c r="AA44" s="178" t="str">
        <f t="shared" ref="AA44:AB54" si="5">P44</f>
        <v>Kipevu III Diesel</v>
      </c>
      <c r="AB44" s="41" t="str">
        <f t="shared" si="5"/>
        <v>HFO</v>
      </c>
      <c r="AC44" s="224">
        <f t="shared" ref="AC44:AC54" si="6">U44</f>
        <v>107291025.5</v>
      </c>
      <c r="AD44" s="229">
        <f>AF18</f>
        <v>3.9800000000000002E-2</v>
      </c>
      <c r="AE44" s="230">
        <f>AG18</f>
        <v>7.5499999999999998E-2</v>
      </c>
      <c r="AF44" s="227">
        <f t="shared" ref="AF44:AF54" si="7">T44</f>
        <v>512129</v>
      </c>
      <c r="AG44" s="228">
        <f t="shared" ref="AG44:AG54" si="8">(AC44*AD44*AE44)/AF44</f>
        <v>0.62952655000000002</v>
      </c>
      <c r="AH44" s="3"/>
      <c r="AI44" s="3"/>
      <c r="AJ44" s="14"/>
      <c r="AK44" s="14"/>
      <c r="AL44" s="14"/>
      <c r="AM44" s="14"/>
      <c r="AN44" s="14"/>
      <c r="AO44" s="14"/>
      <c r="AP44" s="14"/>
      <c r="AQ44" s="3"/>
      <c r="AR44" s="3"/>
    </row>
    <row r="45" spans="1:44" ht="15.75" x14ac:dyDescent="0.25">
      <c r="A45" s="2">
        <v>31</v>
      </c>
      <c r="B45" s="272" t="s">
        <v>194</v>
      </c>
      <c r="C45" s="12" t="s">
        <v>160</v>
      </c>
      <c r="D45" s="13" t="s">
        <v>183</v>
      </c>
      <c r="E45" s="311" t="s">
        <v>195</v>
      </c>
      <c r="F45" s="274" t="s">
        <v>223</v>
      </c>
      <c r="G45" s="75">
        <f>'KPLC Data'!B8</f>
        <v>94.2</v>
      </c>
      <c r="H45" s="75">
        <f>'KPLC Data'!C8</f>
        <v>90</v>
      </c>
      <c r="I45" s="75">
        <f>'KPLC Data'!D8</f>
        <v>357.98200000000003</v>
      </c>
      <c r="J45" s="136">
        <f>'KPLC Data'!E8</f>
        <v>434.03300000000002</v>
      </c>
      <c r="K45" s="75">
        <f>'KPLC Data'!F8</f>
        <v>383.78800000000001</v>
      </c>
      <c r="L45" s="75">
        <f>'KPLC Data'!G8</f>
        <v>321.30799999999999</v>
      </c>
      <c r="M45" s="75">
        <f>'KPLC Data'!H8</f>
        <v>398.58600000000001</v>
      </c>
      <c r="N45"/>
      <c r="O45" s="95"/>
      <c r="P45" s="180" t="s">
        <v>168</v>
      </c>
      <c r="Q45" s="164" t="s">
        <v>155</v>
      </c>
      <c r="R45" s="169">
        <f t="shared" si="2"/>
        <v>315</v>
      </c>
      <c r="S45" s="75">
        <f>K55</f>
        <v>0.18988862649999999</v>
      </c>
      <c r="T45" s="170">
        <f t="shared" si="3"/>
        <v>189.88862649999999</v>
      </c>
      <c r="U45" s="179">
        <f t="shared" si="4"/>
        <v>59814.917347499999</v>
      </c>
      <c r="V45" s="29"/>
      <c r="Z45" s="3"/>
      <c r="AA45" s="178" t="str">
        <f t="shared" si="5"/>
        <v>Muhoroni Gas Turbines II</v>
      </c>
      <c r="AB45" s="41" t="str">
        <f t="shared" si="5"/>
        <v>Kerosene</v>
      </c>
      <c r="AC45" s="224">
        <f t="shared" si="6"/>
        <v>59814.917347499999</v>
      </c>
      <c r="AD45" s="225">
        <f>AF19</f>
        <v>4.2000000000000003E-2</v>
      </c>
      <c r="AE45" s="226">
        <f>AG19</f>
        <v>6.9699999999999998E-2</v>
      </c>
      <c r="AF45" s="227">
        <f t="shared" si="7"/>
        <v>189.88862649999999</v>
      </c>
      <c r="AG45" s="228">
        <f t="shared" si="8"/>
        <v>0.92213100000000015</v>
      </c>
      <c r="AH45" s="3"/>
      <c r="AI45" s="3"/>
      <c r="AJ45" s="3"/>
      <c r="AK45" s="3"/>
      <c r="AL45" s="27"/>
      <c r="AM45" s="28"/>
      <c r="AN45" s="3"/>
      <c r="AO45" s="29"/>
      <c r="AP45" s="31"/>
      <c r="AQ45" s="3"/>
      <c r="AR45" s="3"/>
    </row>
    <row r="46" spans="1:44" ht="15.75" x14ac:dyDescent="0.25">
      <c r="A46" s="2">
        <v>32</v>
      </c>
      <c r="B46" s="272" t="s">
        <v>13</v>
      </c>
      <c r="C46" s="12" t="s">
        <v>160</v>
      </c>
      <c r="D46" s="13" t="s">
        <v>183</v>
      </c>
      <c r="E46" s="311" t="s">
        <v>196</v>
      </c>
      <c r="F46" s="274" t="s">
        <v>223</v>
      </c>
      <c r="G46" s="75">
        <f>'KPLC Data'!B7</f>
        <v>225</v>
      </c>
      <c r="H46" s="75">
        <f>'KPLC Data'!C7</f>
        <v>216</v>
      </c>
      <c r="I46" s="75">
        <f>'KPLC Data'!D7</f>
        <v>709.87680457971999</v>
      </c>
      <c r="J46" s="136">
        <f>'KPLC Data'!E7</f>
        <v>862.02099999999996</v>
      </c>
      <c r="K46" s="75">
        <f>'KPLC Data'!F7</f>
        <v>775.27</v>
      </c>
      <c r="L46" s="75">
        <f>'KPLC Data'!G7</f>
        <v>724.11900000000003</v>
      </c>
      <c r="M46" s="75">
        <f>'KPLC Data'!H7</f>
        <v>869.08299999999997</v>
      </c>
      <c r="N46"/>
      <c r="O46" s="95"/>
      <c r="P46" s="178" t="s">
        <v>170</v>
      </c>
      <c r="Q46" s="163" t="s">
        <v>155</v>
      </c>
      <c r="R46" s="169">
        <f t="shared" si="2"/>
        <v>315</v>
      </c>
      <c r="S46" s="75">
        <f t="shared" si="1"/>
        <v>108.02225</v>
      </c>
      <c r="T46" s="170">
        <f t="shared" si="3"/>
        <v>108022.25</v>
      </c>
      <c r="U46" s="179">
        <f t="shared" si="4"/>
        <v>34027008.75</v>
      </c>
      <c r="V46" s="29"/>
      <c r="Z46" s="3"/>
      <c r="AA46" s="178" t="str">
        <f t="shared" si="5"/>
        <v>Muhoroni Gas Turbines I</v>
      </c>
      <c r="AB46" s="41" t="str">
        <f t="shared" si="5"/>
        <v>Kerosene</v>
      </c>
      <c r="AC46" s="224">
        <f t="shared" si="6"/>
        <v>34027008.75</v>
      </c>
      <c r="AD46" s="225">
        <f>AF19</f>
        <v>4.2000000000000003E-2</v>
      </c>
      <c r="AE46" s="226">
        <f>AG19</f>
        <v>6.9699999999999998E-2</v>
      </c>
      <c r="AF46" s="227">
        <f t="shared" si="7"/>
        <v>108022.25</v>
      </c>
      <c r="AG46" s="228">
        <f t="shared" si="8"/>
        <v>0.92213100000000003</v>
      </c>
      <c r="AH46" s="3"/>
      <c r="AI46" s="3"/>
      <c r="AJ46" s="3"/>
      <c r="AK46" s="3"/>
      <c r="AL46" s="27"/>
      <c r="AM46" s="28"/>
      <c r="AN46" s="3"/>
      <c r="AO46" s="29"/>
      <c r="AP46" s="31"/>
      <c r="AQ46" s="3"/>
      <c r="AR46" s="3"/>
    </row>
    <row r="47" spans="1:44" s="102" customFormat="1" ht="17.100000000000001" customHeight="1" x14ac:dyDescent="0.25">
      <c r="A47" s="2">
        <v>33</v>
      </c>
      <c r="B47" s="272" t="s">
        <v>197</v>
      </c>
      <c r="C47" s="12" t="s">
        <v>160</v>
      </c>
      <c r="D47" s="13" t="s">
        <v>183</v>
      </c>
      <c r="E47" s="12">
        <v>1968</v>
      </c>
      <c r="F47" s="274" t="s">
        <v>223</v>
      </c>
      <c r="G47" s="75">
        <f>'KPLC Data'!B10</f>
        <v>72</v>
      </c>
      <c r="H47" s="75">
        <f>'KPLC Data'!C10</f>
        <v>70.5</v>
      </c>
      <c r="I47" s="75">
        <f>'KPLC Data'!D10</f>
        <v>165.30400064</v>
      </c>
      <c r="J47" s="136">
        <f>'KPLC Data'!E10</f>
        <v>208.27415936000003</v>
      </c>
      <c r="K47" s="75">
        <f>'KPLC Data'!F10</f>
        <v>183.19944000000001</v>
      </c>
      <c r="L47" s="75">
        <f>'KPLC Data'!G10</f>
        <v>179.23176000000001</v>
      </c>
      <c r="M47" s="75">
        <f>'KPLC Data'!H10</f>
        <v>193.1746</v>
      </c>
      <c r="N47"/>
      <c r="O47" s="95"/>
      <c r="P47" s="143" t="s">
        <v>172</v>
      </c>
      <c r="Q47" s="163" t="s">
        <v>152</v>
      </c>
      <c r="R47" s="169">
        <f t="shared" si="2"/>
        <v>226</v>
      </c>
      <c r="S47" s="75">
        <f t="shared" si="1"/>
        <v>36.414054999999998</v>
      </c>
      <c r="T47" s="170">
        <f t="shared" si="3"/>
        <v>36414.055</v>
      </c>
      <c r="U47" s="179">
        <f t="shared" si="4"/>
        <v>8229576.4299999997</v>
      </c>
      <c r="V47" s="108"/>
      <c r="Z47" s="105"/>
      <c r="AA47" s="178" t="str">
        <f t="shared" si="5"/>
        <v>Ibera Africa Existing Plant</v>
      </c>
      <c r="AB47" s="41" t="str">
        <f t="shared" si="5"/>
        <v>HFO</v>
      </c>
      <c r="AC47" s="224">
        <f t="shared" si="6"/>
        <v>8229576.4299999997</v>
      </c>
      <c r="AD47" s="225">
        <f>AF18</f>
        <v>3.9800000000000002E-2</v>
      </c>
      <c r="AE47" s="226">
        <f>AG18</f>
        <v>7.5499999999999998E-2</v>
      </c>
      <c r="AF47" s="227">
        <f t="shared" si="7"/>
        <v>36414.055</v>
      </c>
      <c r="AG47" s="228">
        <f t="shared" si="8"/>
        <v>0.67910739999999992</v>
      </c>
      <c r="AH47" s="105"/>
      <c r="AI47" s="105"/>
      <c r="AJ47" s="105"/>
      <c r="AK47" s="105"/>
      <c r="AL47" s="106"/>
      <c r="AM47" s="107"/>
      <c r="AN47" s="105"/>
      <c r="AO47" s="108"/>
      <c r="AP47" s="109"/>
      <c r="AQ47" s="105"/>
      <c r="AR47" s="105"/>
    </row>
    <row r="48" spans="1:44" ht="15.75" x14ac:dyDescent="0.25">
      <c r="A48" s="2">
        <v>34</v>
      </c>
      <c r="B48" s="272" t="s">
        <v>198</v>
      </c>
      <c r="C48" s="12" t="s">
        <v>160</v>
      </c>
      <c r="D48" s="13" t="s">
        <v>183</v>
      </c>
      <c r="E48" s="12">
        <v>1981</v>
      </c>
      <c r="F48" s="274" t="s">
        <v>223</v>
      </c>
      <c r="G48" s="75">
        <f>'KPLC Data'!B11</f>
        <v>40</v>
      </c>
      <c r="H48" s="75">
        <f>'KPLC Data'!C11</f>
        <v>40</v>
      </c>
      <c r="I48" s="75">
        <f>'KPLC Data'!D11</f>
        <v>137.72399999999999</v>
      </c>
      <c r="J48" s="136">
        <f>'KPLC Data'!E11</f>
        <v>126.68899999999999</v>
      </c>
      <c r="K48" s="75">
        <f>'KPLC Data'!F11</f>
        <v>169.43600000000001</v>
      </c>
      <c r="L48" s="75">
        <f>'KPLC Data'!G11</f>
        <v>107.486</v>
      </c>
      <c r="M48" s="75">
        <f>'KPLC Data'!H11</f>
        <v>198.96799999999999</v>
      </c>
      <c r="N48"/>
      <c r="O48" s="95"/>
      <c r="P48" s="143" t="s">
        <v>173</v>
      </c>
      <c r="Q48" s="163" t="s">
        <v>152</v>
      </c>
      <c r="R48" s="169">
        <f t="shared" si="2"/>
        <v>224</v>
      </c>
      <c r="S48" s="75">
        <f t="shared" si="1"/>
        <v>215.77340000000001</v>
      </c>
      <c r="T48" s="170">
        <f t="shared" si="3"/>
        <v>215773.40000000002</v>
      </c>
      <c r="U48" s="179">
        <f t="shared" si="4"/>
        <v>48333241.600000009</v>
      </c>
      <c r="V48" s="14"/>
      <c r="Z48" s="3"/>
      <c r="AA48" s="178" t="str">
        <f t="shared" si="5"/>
        <v>Ibera Africa Additional Plant</v>
      </c>
      <c r="AB48" s="41" t="str">
        <f t="shared" si="5"/>
        <v>HFO</v>
      </c>
      <c r="AC48" s="224">
        <f t="shared" si="6"/>
        <v>48333241.600000009</v>
      </c>
      <c r="AD48" s="225">
        <f>AF18</f>
        <v>3.9800000000000002E-2</v>
      </c>
      <c r="AE48" s="226">
        <f>AG18</f>
        <v>7.5499999999999998E-2</v>
      </c>
      <c r="AF48" s="227">
        <f t="shared" si="7"/>
        <v>215773.40000000002</v>
      </c>
      <c r="AG48" s="228">
        <f t="shared" si="8"/>
        <v>0.67309759999999996</v>
      </c>
      <c r="AH48" s="3"/>
      <c r="AI48" s="3"/>
      <c r="AJ48" s="3"/>
      <c r="AK48" s="3"/>
      <c r="AL48" s="27"/>
      <c r="AM48" s="28"/>
      <c r="AN48" s="3"/>
      <c r="AO48" s="29"/>
      <c r="AP48" s="31"/>
      <c r="AQ48" s="3"/>
      <c r="AR48" s="3"/>
    </row>
    <row r="49" spans="1:44" ht="15.75" x14ac:dyDescent="0.25">
      <c r="A49" s="2">
        <v>35</v>
      </c>
      <c r="B49" s="272" t="s">
        <v>15</v>
      </c>
      <c r="C49" s="12" t="s">
        <v>160</v>
      </c>
      <c r="D49" s="13" t="s">
        <v>183</v>
      </c>
      <c r="E49" s="311" t="s">
        <v>199</v>
      </c>
      <c r="F49" s="274" t="s">
        <v>223</v>
      </c>
      <c r="G49" s="75">
        <f>'KPLC Data'!B9</f>
        <v>168</v>
      </c>
      <c r="H49" s="75">
        <f>'KPLC Data'!C9</f>
        <v>164</v>
      </c>
      <c r="I49" s="75">
        <f>'KPLC Data'!D9</f>
        <v>717.64</v>
      </c>
      <c r="J49" s="136">
        <f>'KPLC Data'!E9</f>
        <v>996.28700000000003</v>
      </c>
      <c r="K49" s="75">
        <f>'KPLC Data'!F9</f>
        <v>938.471</v>
      </c>
      <c r="L49" s="75">
        <f>'KPLC Data'!G9</f>
        <v>750.98299999999995</v>
      </c>
      <c r="M49" s="75">
        <f>'KPLC Data'!H9</f>
        <v>1025.539</v>
      </c>
      <c r="N49"/>
      <c r="O49" s="95"/>
      <c r="P49" s="178" t="s">
        <v>60</v>
      </c>
      <c r="Q49" s="163" t="s">
        <v>152</v>
      </c>
      <c r="R49" s="169">
        <f t="shared" si="2"/>
        <v>222</v>
      </c>
      <c r="S49" s="75">
        <f t="shared" si="1"/>
        <v>120.8879</v>
      </c>
      <c r="T49" s="170">
        <f t="shared" si="3"/>
        <v>120887.90000000001</v>
      </c>
      <c r="U49" s="179">
        <f t="shared" si="4"/>
        <v>26837113.800000001</v>
      </c>
      <c r="V49" s="33"/>
      <c r="Z49" s="3"/>
      <c r="AA49" s="178" t="str">
        <f t="shared" si="5"/>
        <v>Tsavo</v>
      </c>
      <c r="AB49" s="41" t="str">
        <f t="shared" si="5"/>
        <v>HFO</v>
      </c>
      <c r="AC49" s="224">
        <f t="shared" si="6"/>
        <v>26837113.800000001</v>
      </c>
      <c r="AD49" s="225">
        <f>AF18</f>
        <v>3.9800000000000002E-2</v>
      </c>
      <c r="AE49" s="226">
        <f>AG18</f>
        <v>7.5499999999999998E-2</v>
      </c>
      <c r="AF49" s="227">
        <f t="shared" si="7"/>
        <v>120887.90000000001</v>
      </c>
      <c r="AG49" s="228">
        <f t="shared" si="8"/>
        <v>0.66708780000000012</v>
      </c>
      <c r="AH49" s="3"/>
      <c r="AI49" s="3"/>
      <c r="AJ49" s="3"/>
      <c r="AK49" s="3"/>
      <c r="AL49" s="27"/>
      <c r="AM49" s="28"/>
      <c r="AN49" s="3"/>
      <c r="AO49" s="29"/>
      <c r="AP49" s="35"/>
      <c r="AQ49" s="3"/>
      <c r="AR49" s="3"/>
    </row>
    <row r="50" spans="1:44" ht="15.75" x14ac:dyDescent="0.25">
      <c r="A50" s="2">
        <v>36</v>
      </c>
      <c r="B50" s="272" t="s">
        <v>200</v>
      </c>
      <c r="C50" s="12" t="s">
        <v>160</v>
      </c>
      <c r="D50" s="13" t="s">
        <v>183</v>
      </c>
      <c r="E50" s="274">
        <v>1991</v>
      </c>
      <c r="F50" s="274" t="s">
        <v>223</v>
      </c>
      <c r="G50" s="75">
        <f>'KPLC Data'!B13</f>
        <v>106</v>
      </c>
      <c r="H50" s="75">
        <f>'KPLC Data'!C13</f>
        <v>105</v>
      </c>
      <c r="I50" s="75">
        <f>'KPLC Data'!D13</f>
        <v>551.22378000000003</v>
      </c>
      <c r="J50" s="136">
        <f>'KPLC Data'!E13</f>
        <v>426.23361999999997</v>
      </c>
      <c r="K50" s="75">
        <f>'KPLC Data'!F13</f>
        <v>402.09575000000001</v>
      </c>
      <c r="L50" s="75">
        <f>'KPLC Data'!G13</f>
        <v>457.89765</v>
      </c>
      <c r="M50" s="75">
        <f>'KPLC Data'!H13</f>
        <v>544.83119999999997</v>
      </c>
      <c r="N50"/>
      <c r="O50" s="95"/>
      <c r="P50" s="178" t="s">
        <v>62</v>
      </c>
      <c r="Q50" s="163" t="s">
        <v>152</v>
      </c>
      <c r="R50" s="169">
        <f t="shared" si="2"/>
        <v>199</v>
      </c>
      <c r="S50" s="75">
        <f t="shared" si="1"/>
        <v>168.20370000000008</v>
      </c>
      <c r="T50" s="170">
        <f t="shared" si="3"/>
        <v>168203.70000000007</v>
      </c>
      <c r="U50" s="179">
        <f t="shared" si="4"/>
        <v>33472536.300000016</v>
      </c>
      <c r="V50" s="33"/>
      <c r="W50" s="33"/>
      <c r="X50" s="35"/>
      <c r="Y50" s="35"/>
      <c r="Z50" s="3"/>
      <c r="AA50" s="178" t="str">
        <f t="shared" si="5"/>
        <v>Thika Power</v>
      </c>
      <c r="AB50" s="41" t="str">
        <f t="shared" si="5"/>
        <v>HFO</v>
      </c>
      <c r="AC50" s="224">
        <f t="shared" si="6"/>
        <v>33472536.300000016</v>
      </c>
      <c r="AD50" s="225">
        <f>AF18</f>
        <v>3.9800000000000002E-2</v>
      </c>
      <c r="AE50" s="231">
        <f>AG18</f>
        <v>7.5499999999999998E-2</v>
      </c>
      <c r="AF50" s="227">
        <f t="shared" si="7"/>
        <v>168203.70000000007</v>
      </c>
      <c r="AG50" s="228">
        <f t="shared" si="8"/>
        <v>0.59797509999999998</v>
      </c>
      <c r="AH50" s="3"/>
      <c r="AI50" s="3"/>
      <c r="AJ50" s="3"/>
      <c r="AK50" s="3"/>
      <c r="AL50" s="27"/>
      <c r="AM50" s="28"/>
      <c r="AN50" s="3"/>
      <c r="AO50" s="29"/>
      <c r="AP50" s="35"/>
      <c r="AQ50" s="3"/>
      <c r="AR50" s="3"/>
    </row>
    <row r="51" spans="1:44" ht="15.75" x14ac:dyDescent="0.25">
      <c r="A51" s="2">
        <v>37</v>
      </c>
      <c r="B51" s="272" t="s">
        <v>20</v>
      </c>
      <c r="C51" s="12" t="s">
        <v>160</v>
      </c>
      <c r="D51" s="13" t="s">
        <v>183</v>
      </c>
      <c r="E51" s="274">
        <v>2008</v>
      </c>
      <c r="F51" s="274" t="s">
        <v>223</v>
      </c>
      <c r="G51" s="75">
        <f>'KPLC Data'!B14</f>
        <v>60</v>
      </c>
      <c r="H51" s="75">
        <f>'KPLC Data'!C14</f>
        <v>60</v>
      </c>
      <c r="I51" s="75">
        <f>'KPLC Data'!D14</f>
        <v>375.54300000000001</v>
      </c>
      <c r="J51" s="136">
        <f>'KPLC Data'!E14</f>
        <v>418.59300000000002</v>
      </c>
      <c r="K51" s="75">
        <f>'KPLC Data'!F14</f>
        <v>281.55099999999999</v>
      </c>
      <c r="L51" s="75">
        <f>'KPLC Data'!G14</f>
        <v>388.03</v>
      </c>
      <c r="M51" s="75">
        <f>'KPLC Data'!H14</f>
        <v>257.52300000000002</v>
      </c>
      <c r="N51"/>
      <c r="O51" s="95"/>
      <c r="P51" s="178" t="s">
        <v>61</v>
      </c>
      <c r="Q51" s="163" t="s">
        <v>152</v>
      </c>
      <c r="R51" s="169">
        <f>R32</f>
        <v>200</v>
      </c>
      <c r="S51" s="75">
        <f t="shared" si="1"/>
        <v>606.48400000000004</v>
      </c>
      <c r="T51" s="170">
        <f t="shared" si="3"/>
        <v>606484</v>
      </c>
      <c r="U51" s="179">
        <f t="shared" si="4"/>
        <v>121296800</v>
      </c>
      <c r="V51" s="33"/>
      <c r="W51" s="33"/>
      <c r="X51" s="35"/>
      <c r="Y51" s="35"/>
      <c r="Z51" s="3"/>
      <c r="AA51" s="178" t="str">
        <f t="shared" si="5"/>
        <v>Rabai Power</v>
      </c>
      <c r="AB51" s="41" t="str">
        <f t="shared" si="5"/>
        <v>HFO</v>
      </c>
      <c r="AC51" s="224">
        <f t="shared" si="6"/>
        <v>121296800</v>
      </c>
      <c r="AD51" s="225">
        <f>AF18</f>
        <v>3.9800000000000002E-2</v>
      </c>
      <c r="AE51" s="226">
        <f>AG18</f>
        <v>7.5499999999999998E-2</v>
      </c>
      <c r="AF51" s="227">
        <f t="shared" si="7"/>
        <v>606484</v>
      </c>
      <c r="AG51" s="228">
        <f t="shared" si="8"/>
        <v>0.60097999999999996</v>
      </c>
      <c r="AH51" s="3"/>
      <c r="AI51" s="3"/>
      <c r="AJ51" s="3"/>
      <c r="AK51" s="3"/>
      <c r="AL51" s="27"/>
      <c r="AM51" s="28"/>
      <c r="AN51" s="3"/>
      <c r="AO51" s="29"/>
      <c r="AP51" s="35"/>
      <c r="AQ51" s="3"/>
      <c r="AR51" s="3"/>
    </row>
    <row r="52" spans="1:44" ht="15.75" x14ac:dyDescent="0.25">
      <c r="A52" s="2">
        <v>38</v>
      </c>
      <c r="B52" s="292" t="s">
        <v>201</v>
      </c>
      <c r="C52" s="12" t="s">
        <v>160</v>
      </c>
      <c r="D52" s="145" t="s">
        <v>183</v>
      </c>
      <c r="E52" s="12">
        <v>2012</v>
      </c>
      <c r="F52" s="274" t="s">
        <v>223</v>
      </c>
      <c r="G52" s="136">
        <f>'KPLC Data'!B15</f>
        <v>21</v>
      </c>
      <c r="H52" s="136">
        <f>'KPLC Data'!C15</f>
        <v>20</v>
      </c>
      <c r="I52" s="136">
        <f>'KPLC Data'!D15</f>
        <v>124.54464</v>
      </c>
      <c r="J52" s="136">
        <f>'KPLC Data'!E15</f>
        <v>140.31094999999999</v>
      </c>
      <c r="K52" s="136">
        <f>'KPLC Data'!F15</f>
        <v>90.305899999999994</v>
      </c>
      <c r="L52" s="136">
        <f>'KPLC Data'!G15</f>
        <v>128.97855000000001</v>
      </c>
      <c r="M52" s="136">
        <f>'KPLC Data'!H15</f>
        <v>82.178650000000005</v>
      </c>
      <c r="N52" s="129"/>
      <c r="O52" s="95"/>
      <c r="P52" s="178" t="s">
        <v>64</v>
      </c>
      <c r="Q52" s="163" t="s">
        <v>152</v>
      </c>
      <c r="R52" s="169">
        <f>R33</f>
        <v>201</v>
      </c>
      <c r="S52" s="75">
        <f t="shared" si="1"/>
        <v>83.000299999999996</v>
      </c>
      <c r="T52" s="170">
        <f t="shared" si="3"/>
        <v>83000.3</v>
      </c>
      <c r="U52" s="179">
        <f t="shared" si="4"/>
        <v>16683060.300000001</v>
      </c>
      <c r="V52" s="33"/>
      <c r="W52" s="33"/>
      <c r="X52" s="35"/>
      <c r="Y52" s="35"/>
      <c r="Z52" s="3"/>
      <c r="AA52" s="178" t="str">
        <f t="shared" si="5"/>
        <v>Triumph Diesel</v>
      </c>
      <c r="AB52" s="41" t="str">
        <f t="shared" si="5"/>
        <v>HFO</v>
      </c>
      <c r="AC52" s="224">
        <f t="shared" si="6"/>
        <v>16683060.300000001</v>
      </c>
      <c r="AD52" s="225">
        <f>AF18</f>
        <v>3.9800000000000002E-2</v>
      </c>
      <c r="AE52" s="226">
        <f>AG18</f>
        <v>7.5499999999999998E-2</v>
      </c>
      <c r="AF52" s="227">
        <f t="shared" si="7"/>
        <v>83000.3</v>
      </c>
      <c r="AG52" s="228">
        <f t="shared" si="8"/>
        <v>0.60398490000000005</v>
      </c>
      <c r="AH52" s="3"/>
      <c r="AI52" s="3"/>
      <c r="AJ52" s="3"/>
      <c r="AK52" s="3"/>
      <c r="AL52" s="27"/>
      <c r="AM52" s="28"/>
      <c r="AN52" s="3"/>
      <c r="AO52" s="29"/>
      <c r="AP52" s="35"/>
      <c r="AQ52" s="3"/>
      <c r="AR52" s="3"/>
    </row>
    <row r="53" spans="1:44" s="134" customFormat="1" ht="15.75" x14ac:dyDescent="0.25">
      <c r="A53" s="2">
        <v>39</v>
      </c>
      <c r="B53" s="272" t="s">
        <v>25</v>
      </c>
      <c r="C53" s="12" t="s">
        <v>202</v>
      </c>
      <c r="D53" s="13" t="s">
        <v>203</v>
      </c>
      <c r="E53" s="12">
        <v>1999</v>
      </c>
      <c r="F53" s="274" t="s">
        <v>223</v>
      </c>
      <c r="G53" s="75">
        <f>'KPLC Data'!B19</f>
        <v>73.5</v>
      </c>
      <c r="H53" s="75">
        <f>'KPLC Data'!C19</f>
        <v>60</v>
      </c>
      <c r="I53" s="75">
        <f>'KPLC Data'!D19</f>
        <v>156.505</v>
      </c>
      <c r="J53" s="136">
        <f>'KPLC Data'!E19</f>
        <v>128.559</v>
      </c>
      <c r="K53" s="75">
        <f>'KPLC Data'!F19</f>
        <v>211.28</v>
      </c>
      <c r="L53" s="75">
        <f>'KPLC Data'!G19</f>
        <v>238.25700000000001</v>
      </c>
      <c r="M53" s="75">
        <f>'KPLC Data'!H19</f>
        <v>196.81100000000001</v>
      </c>
      <c r="N53"/>
      <c r="O53" s="130"/>
      <c r="P53" s="143" t="s">
        <v>63</v>
      </c>
      <c r="Q53" s="276" t="s">
        <v>152</v>
      </c>
      <c r="R53" s="277">
        <f t="shared" ref="R53:R54" si="9">R34</f>
        <v>215</v>
      </c>
      <c r="S53" s="136">
        <f t="shared" si="1"/>
        <v>60.850879999999997</v>
      </c>
      <c r="T53" s="278">
        <f t="shared" si="3"/>
        <v>60850.879999999997</v>
      </c>
      <c r="U53" s="279">
        <f t="shared" si="4"/>
        <v>13082939.199999999</v>
      </c>
      <c r="V53" s="280"/>
      <c r="W53" s="280"/>
      <c r="X53" s="35"/>
      <c r="Y53" s="35"/>
      <c r="Z53" s="21"/>
      <c r="AA53" s="143" t="str">
        <f t="shared" si="5"/>
        <v>Gulf Power</v>
      </c>
      <c r="AB53" s="50" t="str">
        <f t="shared" si="5"/>
        <v>HFO</v>
      </c>
      <c r="AC53" s="281">
        <f t="shared" si="6"/>
        <v>13082939.199999999</v>
      </c>
      <c r="AD53" s="282">
        <f>AF18</f>
        <v>3.9800000000000002E-2</v>
      </c>
      <c r="AE53" s="231">
        <f>AG18</f>
        <v>7.5499999999999998E-2</v>
      </c>
      <c r="AF53" s="283">
        <f t="shared" si="7"/>
        <v>60850.879999999997</v>
      </c>
      <c r="AG53" s="284">
        <f t="shared" si="8"/>
        <v>0.64605350000000006</v>
      </c>
      <c r="AH53" s="21"/>
      <c r="AI53" s="21"/>
      <c r="AJ53" s="21"/>
      <c r="AK53" s="21"/>
      <c r="AL53" s="285"/>
      <c r="AM53" s="40"/>
      <c r="AN53" s="21"/>
      <c r="AO53" s="286"/>
      <c r="AP53" s="35"/>
      <c r="AQ53" s="21"/>
      <c r="AR53" s="21"/>
    </row>
    <row r="54" spans="1:44" ht="16.5" thickBot="1" x14ac:dyDescent="0.3">
      <c r="A54" s="2">
        <v>40</v>
      </c>
      <c r="B54" s="272" t="s">
        <v>26</v>
      </c>
      <c r="C54" s="12" t="s">
        <v>202</v>
      </c>
      <c r="D54" s="13" t="s">
        <v>203</v>
      </c>
      <c r="E54" s="274">
        <v>2011</v>
      </c>
      <c r="F54" s="274" t="s">
        <v>223</v>
      </c>
      <c r="G54" s="313">
        <f>'KPLC Data'!B20</f>
        <v>120</v>
      </c>
      <c r="H54" s="313">
        <f>'KPLC Data'!C20</f>
        <v>115</v>
      </c>
      <c r="I54" s="313">
        <f>'KPLC Data'!D20</f>
        <v>299.02800000000002</v>
      </c>
      <c r="J54" s="313">
        <f>'KPLC Data'!E20</f>
        <v>181.39400000000001</v>
      </c>
      <c r="K54" s="313">
        <f>'KPLC Data'!F20</f>
        <v>512.12900000000002</v>
      </c>
      <c r="L54" s="313">
        <f>'KPLC Data'!G20</f>
        <v>583.80600000000004</v>
      </c>
      <c r="M54" s="313">
        <f>'KPLC Data'!H20</f>
        <v>489.65699999999998</v>
      </c>
      <c r="N54"/>
      <c r="O54" s="95"/>
      <c r="P54" s="181" t="s">
        <v>179</v>
      </c>
      <c r="Q54" s="172" t="s">
        <v>149</v>
      </c>
      <c r="R54" s="173">
        <f t="shared" si="9"/>
        <v>223</v>
      </c>
      <c r="S54" s="174">
        <f t="shared" si="1"/>
        <v>0.79749000000000003</v>
      </c>
      <c r="T54" s="175">
        <f t="shared" si="3"/>
        <v>797.49</v>
      </c>
      <c r="U54" s="182">
        <f t="shared" si="4"/>
        <v>177840.27</v>
      </c>
      <c r="V54" s="33"/>
      <c r="W54" s="33"/>
      <c r="X54" s="35"/>
      <c r="Y54" s="35"/>
      <c r="Z54" s="3"/>
      <c r="AA54" s="299" t="str">
        <f t="shared" si="5"/>
        <v>Aggreko Power - Muhoroni</v>
      </c>
      <c r="AB54" s="300" t="str">
        <f t="shared" si="5"/>
        <v>IDO</v>
      </c>
      <c r="AC54" s="301">
        <f t="shared" si="6"/>
        <v>177840.27</v>
      </c>
      <c r="AD54" s="302">
        <f>AF17</f>
        <v>4.1399999999999999E-2</v>
      </c>
      <c r="AE54" s="303">
        <f>AF18</f>
        <v>3.9800000000000002E-2</v>
      </c>
      <c r="AF54" s="304">
        <f t="shared" si="7"/>
        <v>797.49</v>
      </c>
      <c r="AG54" s="305">
        <f t="shared" si="8"/>
        <v>0.36744156</v>
      </c>
      <c r="AH54" s="3"/>
      <c r="AI54" s="3"/>
      <c r="AJ54" s="3"/>
      <c r="AK54" s="3"/>
      <c r="AL54" s="27"/>
      <c r="AM54" s="28"/>
      <c r="AN54" s="3"/>
      <c r="AO54" s="29"/>
      <c r="AP54" s="35"/>
      <c r="AQ54" s="3"/>
      <c r="AR54" s="3"/>
    </row>
    <row r="55" spans="1:44" ht="15.75" x14ac:dyDescent="0.25">
      <c r="A55" s="2">
        <v>41</v>
      </c>
      <c r="B55" s="294" t="s">
        <v>168</v>
      </c>
      <c r="C55" s="239" t="s">
        <v>202</v>
      </c>
      <c r="D55" s="103" t="s">
        <v>203</v>
      </c>
      <c r="E55" s="239">
        <v>1999</v>
      </c>
      <c r="F55" s="274" t="s">
        <v>223</v>
      </c>
      <c r="G55" s="104">
        <f>'KPLC Data 1'!C7</f>
        <v>30</v>
      </c>
      <c r="H55" s="323">
        <f>'KPLC Data'!C21</f>
        <v>56</v>
      </c>
      <c r="I55" s="323">
        <f>'KPLC Data'!D21</f>
        <v>4.1037131740315953</v>
      </c>
      <c r="J55" s="136"/>
      <c r="K55" s="104">
        <f>'KPLC Data 1'!D7</f>
        <v>0.18988862649999999</v>
      </c>
      <c r="L55" s="104">
        <f>'KPLC Data 1'!E7</f>
        <v>0</v>
      </c>
      <c r="M55" s="104">
        <f>'KPLC Data 1'!F7</f>
        <v>11.99742</v>
      </c>
      <c r="N55"/>
      <c r="O55" s="95"/>
      <c r="P55" s="167"/>
      <c r="Q55" s="16"/>
      <c r="R55" s="32"/>
      <c r="S55" s="168"/>
      <c r="T55" s="166"/>
      <c r="U55" s="168"/>
      <c r="V55" s="33"/>
      <c r="W55" s="33"/>
      <c r="X55" s="35"/>
      <c r="Y55" s="35"/>
      <c r="Z55" s="3"/>
      <c r="AA55" s="16"/>
      <c r="AB55" s="16"/>
      <c r="AC55" s="213"/>
      <c r="AD55" s="214"/>
      <c r="AE55" s="167"/>
      <c r="AF55" s="215"/>
      <c r="AG55" s="216"/>
      <c r="AH55" s="3"/>
      <c r="AI55" s="3"/>
      <c r="AJ55" s="3"/>
      <c r="AK55" s="3"/>
      <c r="AL55" s="27"/>
      <c r="AM55" s="28"/>
      <c r="AN55" s="3"/>
      <c r="AO55" s="29"/>
      <c r="AP55" s="35"/>
      <c r="AQ55" s="3"/>
      <c r="AR55" s="3"/>
    </row>
    <row r="56" spans="1:44" ht="15.75" x14ac:dyDescent="0.25">
      <c r="A56" s="2">
        <v>42</v>
      </c>
      <c r="B56" s="272" t="s">
        <v>170</v>
      </c>
      <c r="C56" s="12" t="s">
        <v>202</v>
      </c>
      <c r="D56" s="13" t="s">
        <v>203</v>
      </c>
      <c r="E56" s="312" t="s">
        <v>215</v>
      </c>
      <c r="F56" s="274" t="s">
        <v>223</v>
      </c>
      <c r="G56" s="75">
        <f>'KPLC Data 1'!C6</f>
        <v>30</v>
      </c>
      <c r="H56" s="324"/>
      <c r="I56" s="324"/>
      <c r="J56" s="136">
        <f>'KPLC Data'!E21</f>
        <v>0.61981483979333163</v>
      </c>
      <c r="K56" s="104">
        <f>'KPLC Data 1'!D6</f>
        <v>108.02225</v>
      </c>
      <c r="L56" s="104">
        <f>'KPLC Data 1'!E6</f>
        <v>65.496619999999993</v>
      </c>
      <c r="M56" s="104">
        <f>'KPLC Data 1'!F6</f>
        <v>55.438879999999997</v>
      </c>
      <c r="N56"/>
      <c r="O56" s="95"/>
      <c r="P56" s="43"/>
      <c r="Q56" s="21"/>
      <c r="R56" s="19"/>
      <c r="S56" s="33"/>
      <c r="T56" s="34"/>
      <c r="U56" s="33"/>
      <c r="V56" s="33"/>
      <c r="W56" s="33"/>
      <c r="X56" s="35"/>
      <c r="Y56" s="35"/>
      <c r="Z56" s="3"/>
      <c r="AA56" s="21"/>
      <c r="AB56" s="21"/>
      <c r="AC56" s="27"/>
      <c r="AD56" s="44"/>
      <c r="AE56" s="43"/>
      <c r="AF56" s="29"/>
      <c r="AG56" s="31"/>
      <c r="AH56" s="3"/>
      <c r="AI56" s="3"/>
      <c r="AJ56" s="3"/>
      <c r="AK56" s="3"/>
      <c r="AL56" s="27"/>
      <c r="AM56" s="28"/>
      <c r="AN56" s="3"/>
      <c r="AO56" s="29"/>
      <c r="AP56" s="35"/>
      <c r="AQ56" s="3"/>
      <c r="AR56" s="3"/>
    </row>
    <row r="57" spans="1:44" ht="15.95" customHeight="1" x14ac:dyDescent="0.25">
      <c r="A57" s="2">
        <v>43</v>
      </c>
      <c r="B57" s="292" t="s">
        <v>172</v>
      </c>
      <c r="C57" s="12" t="s">
        <v>202</v>
      </c>
      <c r="D57" s="13" t="s">
        <v>203</v>
      </c>
      <c r="E57" s="12">
        <v>1997</v>
      </c>
      <c r="F57" s="274" t="s">
        <v>223</v>
      </c>
      <c r="G57" s="75">
        <f>'KPLC Data 1'!C27</f>
        <v>56.345999999999997</v>
      </c>
      <c r="H57" s="316">
        <f>'KPLC Data'!C58</f>
        <v>102.5</v>
      </c>
      <c r="I57" s="318">
        <f>'KPLC Data'!D58</f>
        <v>198.39269999999999</v>
      </c>
      <c r="J57" s="320">
        <f>'KPLC Data'!E58</f>
        <v>128.22960745599997</v>
      </c>
      <c r="K57" s="75">
        <f>'KPLC Data 1'!D27</f>
        <v>36.414054999999998</v>
      </c>
      <c r="L57" s="75">
        <f>'KPLC Data 1'!E27</f>
        <v>28.993790000000001</v>
      </c>
      <c r="M57" s="75">
        <f>'KPLC Data 1'!F27</f>
        <v>13.37683</v>
      </c>
      <c r="N57"/>
      <c r="O57" s="95"/>
      <c r="P57" s="42"/>
      <c r="Q57" s="3"/>
      <c r="R57" s="19"/>
      <c r="S57" s="33"/>
      <c r="T57" s="34"/>
      <c r="U57" s="33"/>
      <c r="V57" s="33"/>
      <c r="W57" s="33"/>
      <c r="X57" s="35"/>
      <c r="Y57" s="35"/>
      <c r="Z57" s="3"/>
      <c r="AA57" s="3"/>
      <c r="AB57" s="3"/>
      <c r="AC57" s="27"/>
      <c r="AD57" s="44"/>
      <c r="AE57" s="42"/>
      <c r="AF57" s="29"/>
      <c r="AG57" s="31"/>
      <c r="AH57" s="3"/>
      <c r="AI57" s="3"/>
      <c r="AJ57" s="3"/>
      <c r="AK57" s="3"/>
      <c r="AL57" s="27"/>
      <c r="AM57" s="28"/>
      <c r="AN57" s="3"/>
      <c r="AO57" s="29"/>
      <c r="AP57" s="35"/>
      <c r="AQ57" s="3"/>
      <c r="AR57" s="3"/>
    </row>
    <row r="58" spans="1:44" ht="15.75" x14ac:dyDescent="0.25">
      <c r="A58" s="2">
        <v>44</v>
      </c>
      <c r="B58" s="292" t="s">
        <v>173</v>
      </c>
      <c r="C58" s="12" t="s">
        <v>202</v>
      </c>
      <c r="D58" s="13" t="s">
        <v>203</v>
      </c>
      <c r="E58" s="274">
        <v>2009</v>
      </c>
      <c r="F58" s="287" t="s">
        <v>221</v>
      </c>
      <c r="G58" s="75">
        <f>'KPLC Data 1'!C28</f>
        <v>52.5</v>
      </c>
      <c r="H58" s="317"/>
      <c r="I58" s="319"/>
      <c r="J58" s="321"/>
      <c r="K58" s="75">
        <f>'KPLC Data 1'!D28</f>
        <v>215.77340000000001</v>
      </c>
      <c r="L58" s="75">
        <f>'KPLC Data 1'!E28</f>
        <v>157.32202000000001</v>
      </c>
      <c r="M58" s="75">
        <f>'KPLC Data 1'!F28</f>
        <v>60.663609999999998</v>
      </c>
      <c r="N58"/>
      <c r="O58" s="95"/>
      <c r="P58" s="42"/>
      <c r="Q58" s="3"/>
      <c r="R58" s="19"/>
      <c r="S58" s="33"/>
      <c r="T58" s="34"/>
      <c r="U58" s="33"/>
      <c r="V58" s="33"/>
      <c r="W58" s="33"/>
      <c r="X58" s="35"/>
      <c r="Y58" s="35"/>
      <c r="Z58" s="3"/>
      <c r="AA58" s="3"/>
      <c r="AB58" s="3"/>
      <c r="AC58" s="27"/>
      <c r="AD58" s="44"/>
      <c r="AE58" s="42"/>
      <c r="AF58" s="29"/>
      <c r="AG58" s="31"/>
      <c r="AH58" s="3"/>
      <c r="AI58" s="3"/>
      <c r="AJ58" s="3"/>
      <c r="AK58" s="3"/>
      <c r="AL58" s="27"/>
      <c r="AM58" s="28"/>
      <c r="AN58" s="3"/>
      <c r="AO58" s="29"/>
      <c r="AP58" s="35"/>
      <c r="AQ58" s="3"/>
      <c r="AR58" s="3"/>
    </row>
    <row r="59" spans="1:44" ht="15.75" x14ac:dyDescent="0.25">
      <c r="A59" s="2">
        <v>45</v>
      </c>
      <c r="B59" s="272" t="s">
        <v>60</v>
      </c>
      <c r="C59" s="12" t="s">
        <v>202</v>
      </c>
      <c r="D59" s="13" t="s">
        <v>203</v>
      </c>
      <c r="E59" s="274">
        <v>2001</v>
      </c>
      <c r="F59" s="274" t="s">
        <v>223</v>
      </c>
      <c r="G59" s="75">
        <f>'KPLC Data'!B59</f>
        <v>74</v>
      </c>
      <c r="H59" s="75">
        <f>'KPLC Data'!C59</f>
        <v>74</v>
      </c>
      <c r="I59" s="75">
        <f>'KPLC Data'!D59</f>
        <v>82.647000000000006</v>
      </c>
      <c r="J59" s="136">
        <f>'KPLC Data'!E59</f>
        <v>39.420400000000001</v>
      </c>
      <c r="K59" s="75">
        <f>'KPLC Data'!F59</f>
        <v>120.8879</v>
      </c>
      <c r="L59" s="75">
        <f>'KPLC Data'!G59</f>
        <v>195.81039999999999</v>
      </c>
      <c r="M59" s="75">
        <f>'KPLC Data'!H59</f>
        <v>131.28399999999999</v>
      </c>
      <c r="N59"/>
      <c r="O59" s="95"/>
      <c r="S59" s="33"/>
      <c r="V59" s="33"/>
      <c r="W59" s="33"/>
      <c r="X59" s="35"/>
      <c r="Y59" s="31"/>
      <c r="Z59" s="3"/>
      <c r="AH59" s="3"/>
      <c r="AI59" s="3"/>
      <c r="AJ59" s="21"/>
      <c r="AK59" s="21"/>
      <c r="AL59" s="27"/>
      <c r="AM59" s="40"/>
      <c r="AN59" s="3"/>
      <c r="AO59" s="29"/>
      <c r="AP59" s="35"/>
      <c r="AQ59" s="3"/>
      <c r="AR59" s="3"/>
    </row>
    <row r="60" spans="1:44" ht="15.75" x14ac:dyDescent="0.25">
      <c r="A60" s="2">
        <v>46</v>
      </c>
      <c r="B60" s="272" t="s">
        <v>62</v>
      </c>
      <c r="C60" s="12" t="s">
        <v>202</v>
      </c>
      <c r="D60" s="13" t="s">
        <v>203</v>
      </c>
      <c r="E60" s="274">
        <v>2014</v>
      </c>
      <c r="F60" s="274" t="s">
        <v>223</v>
      </c>
      <c r="G60" s="75">
        <f>'KPLC Data'!B61</f>
        <v>87</v>
      </c>
      <c r="H60" s="75">
        <f>'KPLC Data'!C61</f>
        <v>87</v>
      </c>
      <c r="I60" s="75">
        <f>'KPLC Data'!D61</f>
        <v>232.9581</v>
      </c>
      <c r="J60" s="136">
        <f>'KPLC Data'!E61</f>
        <v>70.064299999999932</v>
      </c>
      <c r="K60" s="75">
        <f>'KPLC Data'!F61</f>
        <v>168.20370000000008</v>
      </c>
      <c r="L60" s="75">
        <f>'KPLC Data'!G61</f>
        <v>214.86799999999997</v>
      </c>
      <c r="M60" s="75">
        <f>'KPLC Data'!H61</f>
        <v>107.4406</v>
      </c>
      <c r="N60"/>
      <c r="O60" s="95"/>
      <c r="V60" s="33"/>
      <c r="W60" s="33"/>
      <c r="X60" s="35"/>
      <c r="Y60" s="3"/>
      <c r="Z60" s="3"/>
      <c r="AH60" s="3"/>
      <c r="AI60" s="3"/>
      <c r="AJ60" s="21"/>
      <c r="AK60" s="21"/>
      <c r="AL60" s="27"/>
      <c r="AM60" s="28"/>
      <c r="AN60" s="21"/>
      <c r="AO60" s="29"/>
      <c r="AP60" s="35"/>
      <c r="AQ60" s="3"/>
      <c r="AR60" s="3"/>
    </row>
    <row r="61" spans="1:44" ht="15.75" x14ac:dyDescent="0.25">
      <c r="A61" s="2">
        <v>47</v>
      </c>
      <c r="B61" s="272" t="s">
        <v>61</v>
      </c>
      <c r="C61" s="12" t="s">
        <v>202</v>
      </c>
      <c r="D61" s="13" t="s">
        <v>203</v>
      </c>
      <c r="E61" s="274">
        <v>2010</v>
      </c>
      <c r="F61" s="274" t="s">
        <v>221</v>
      </c>
      <c r="G61" s="75">
        <f>'KPLC Data'!B60</f>
        <v>90</v>
      </c>
      <c r="H61" s="75">
        <f>'KPLC Data'!C60</f>
        <v>88.6</v>
      </c>
      <c r="I61" s="75">
        <f>'KPLC Data'!D60</f>
        <v>608.55700000000002</v>
      </c>
      <c r="J61" s="136">
        <f>'KPLC Data'!E60</f>
        <v>536.322</v>
      </c>
      <c r="K61" s="75">
        <f>'KPLC Data'!F60</f>
        <v>606.48400000000004</v>
      </c>
      <c r="L61" s="75">
        <f>'KPLC Data'!G60</f>
        <v>562.02700000000004</v>
      </c>
      <c r="M61" s="75">
        <f>'KPLC Data'!H60</f>
        <v>119.741</v>
      </c>
      <c r="N61"/>
      <c r="O61" s="95"/>
      <c r="P61" s="4" t="s">
        <v>204</v>
      </c>
      <c r="V61" s="33"/>
      <c r="W61" s="33"/>
      <c r="AA61" s="4" t="str">
        <f>P61</f>
        <v>July17-June18</v>
      </c>
      <c r="AP61" s="35"/>
    </row>
    <row r="62" spans="1:44" ht="16.5" thickBot="1" x14ac:dyDescent="0.3">
      <c r="A62" s="2">
        <v>48</v>
      </c>
      <c r="B62" s="272" t="s">
        <v>64</v>
      </c>
      <c r="C62" s="12" t="s">
        <v>202</v>
      </c>
      <c r="D62" s="13" t="s">
        <v>203</v>
      </c>
      <c r="E62" s="12">
        <v>2015</v>
      </c>
      <c r="F62" s="274" t="s">
        <v>223</v>
      </c>
      <c r="G62" s="75">
        <f>'KPLC Data'!B63</f>
        <v>83</v>
      </c>
      <c r="H62" s="75">
        <f>'KPLC Data'!C63</f>
        <v>83</v>
      </c>
      <c r="I62" s="75">
        <f>'KPLC Data'!D63</f>
        <v>4.8</v>
      </c>
      <c r="J62" s="136">
        <f>'KPLC Data'!E63</f>
        <v>81.84</v>
      </c>
      <c r="K62" s="75">
        <f>'KPLC Data'!F63</f>
        <v>83.000299999999996</v>
      </c>
      <c r="L62" s="75">
        <f>'KPLC Data'!G63</f>
        <v>28.317399999999999</v>
      </c>
      <c r="M62" s="75">
        <f>'KPLC Data'!H63</f>
        <v>16.412099999999999</v>
      </c>
      <c r="N62"/>
      <c r="O62" s="95"/>
      <c r="V62" s="33"/>
      <c r="W62" s="33"/>
      <c r="AP62" s="35"/>
    </row>
    <row r="63" spans="1:44" ht="16.5" thickBot="1" x14ac:dyDescent="0.3">
      <c r="A63" s="2">
        <v>49</v>
      </c>
      <c r="B63" s="11" t="s">
        <v>63</v>
      </c>
      <c r="C63" s="12" t="s">
        <v>202</v>
      </c>
      <c r="D63" s="13" t="s">
        <v>203</v>
      </c>
      <c r="E63" s="274">
        <v>2014</v>
      </c>
      <c r="F63" s="274" t="s">
        <v>223</v>
      </c>
      <c r="G63" s="75">
        <f>'KPLC Data'!B62</f>
        <v>80.319999999999993</v>
      </c>
      <c r="H63" s="75">
        <f>'KPLC Data'!C62</f>
        <v>80.319999999999993</v>
      </c>
      <c r="I63" s="75">
        <f>'KPLC Data'!D62</f>
        <v>60.173927749999997</v>
      </c>
      <c r="J63" s="136">
        <f>'KPLC Data'!E62</f>
        <v>8.2313259999999993</v>
      </c>
      <c r="K63" s="75">
        <f>'KPLC Data'!F62</f>
        <v>60.850879999999997</v>
      </c>
      <c r="L63" s="75">
        <f>'KPLC Data'!G62</f>
        <v>80.387630000000001</v>
      </c>
      <c r="M63" s="75">
        <f>'KPLC Data'!H62</f>
        <v>37.117179999999998</v>
      </c>
      <c r="N63"/>
      <c r="O63" s="95"/>
      <c r="P63" s="198" t="s">
        <v>161</v>
      </c>
      <c r="Q63" s="183" t="s">
        <v>162</v>
      </c>
      <c r="R63" s="183" t="s">
        <v>163</v>
      </c>
      <c r="S63" s="183" t="s">
        <v>188</v>
      </c>
      <c r="T63" s="183" t="s">
        <v>189</v>
      </c>
      <c r="U63" s="184" t="s">
        <v>190</v>
      </c>
      <c r="V63" s="33"/>
      <c r="W63" s="33"/>
      <c r="AA63" s="6" t="s">
        <v>161</v>
      </c>
      <c r="AB63" s="7" t="s">
        <v>162</v>
      </c>
      <c r="AC63" s="7" t="s">
        <v>190</v>
      </c>
      <c r="AD63" s="7" t="s">
        <v>145</v>
      </c>
      <c r="AE63" s="7" t="s">
        <v>146</v>
      </c>
      <c r="AF63" s="7" t="s">
        <v>189</v>
      </c>
      <c r="AG63" s="193" t="s">
        <v>191</v>
      </c>
      <c r="AP63" s="35"/>
    </row>
    <row r="64" spans="1:44" ht="15.75" x14ac:dyDescent="0.25">
      <c r="A64" s="2">
        <v>50</v>
      </c>
      <c r="B64" s="272" t="s">
        <v>179</v>
      </c>
      <c r="C64" s="12" t="s">
        <v>202</v>
      </c>
      <c r="D64" s="274" t="s">
        <v>203</v>
      </c>
      <c r="E64" s="274">
        <v>2008</v>
      </c>
      <c r="F64" s="274" t="s">
        <v>223</v>
      </c>
      <c r="G64" s="288">
        <f>'KPLC Data 1'!C34</f>
        <v>30</v>
      </c>
      <c r="H64" s="288">
        <f>'KPLC Data'!C77</f>
        <v>0</v>
      </c>
      <c r="I64" s="288">
        <f>'KPLC Data'!D77</f>
        <v>62.662100000000002</v>
      </c>
      <c r="J64" s="289">
        <f>'KPLC Data'!E77</f>
        <v>50.47504</v>
      </c>
      <c r="K64" s="288">
        <f>'KPLC Data 1'!D34</f>
        <v>0.79749000000000003</v>
      </c>
      <c r="L64" s="288">
        <f>'KPLC Data 1'!E34</f>
        <v>0</v>
      </c>
      <c r="M64" s="288">
        <f>'KPLC Data 1'!F34</f>
        <v>0</v>
      </c>
      <c r="N64"/>
      <c r="O64" s="95"/>
      <c r="P64" s="194" t="str">
        <f>P43</f>
        <v>Kipevu I Diesel</v>
      </c>
      <c r="Q64" s="56" t="str">
        <f t="shared" ref="Q64:R64" si="10">Q43</f>
        <v>HFO</v>
      </c>
      <c r="R64" s="195">
        <f t="shared" si="10"/>
        <v>217</v>
      </c>
      <c r="S64" s="81">
        <f t="shared" ref="S64:S75" si="11">L53</f>
        <v>238.25700000000001</v>
      </c>
      <c r="T64" s="196">
        <f>S64*1000</f>
        <v>238257</v>
      </c>
      <c r="U64" s="197">
        <f>R64*T64</f>
        <v>51701769</v>
      </c>
      <c r="AA64" s="57" t="str">
        <f>P64</f>
        <v>Kipevu I Diesel</v>
      </c>
      <c r="AB64" s="9" t="str">
        <f>Q64</f>
        <v>HFO</v>
      </c>
      <c r="AC64" s="232">
        <f>U64</f>
        <v>51701769</v>
      </c>
      <c r="AD64" s="306">
        <f>AD43</f>
        <v>3.9800000000000002E-2</v>
      </c>
      <c r="AE64" s="307">
        <f>AE43</f>
        <v>7.5499999999999998E-2</v>
      </c>
      <c r="AF64" s="233">
        <f>T64</f>
        <v>238257</v>
      </c>
      <c r="AG64" s="234">
        <f>(AC64*AD64*AE64)/AF64</f>
        <v>0.65206330000000001</v>
      </c>
    </row>
    <row r="65" spans="1:33" ht="15.75" x14ac:dyDescent="0.25">
      <c r="B65" s="36"/>
      <c r="C65" s="12"/>
      <c r="D65" s="13"/>
      <c r="E65" s="13"/>
      <c r="F65" s="13"/>
      <c r="G65" s="75"/>
      <c r="H65" s="75"/>
      <c r="I65" s="75"/>
      <c r="J65" s="136"/>
      <c r="K65" s="75"/>
      <c r="L65" s="84"/>
      <c r="M65" s="85"/>
      <c r="N65"/>
      <c r="O65" s="95"/>
      <c r="P65" s="178" t="str">
        <f t="shared" ref="P65:R74" si="12">P44</f>
        <v>Kipevu III Diesel</v>
      </c>
      <c r="Q65" s="41" t="str">
        <f t="shared" si="12"/>
        <v>HFO</v>
      </c>
      <c r="R65" s="169">
        <f t="shared" si="12"/>
        <v>209.5</v>
      </c>
      <c r="S65" s="75">
        <f t="shared" si="11"/>
        <v>583.80600000000004</v>
      </c>
      <c r="T65" s="170">
        <f t="shared" ref="T65:T74" si="13">S65*1000</f>
        <v>583806</v>
      </c>
      <c r="U65" s="179">
        <f t="shared" ref="U65:U75" si="14">R65*T65</f>
        <v>122307357</v>
      </c>
      <c r="AA65" s="11" t="str">
        <f t="shared" ref="AA65:AB75" si="15">P65</f>
        <v>Kipevu III Diesel</v>
      </c>
      <c r="AB65" s="13" t="str">
        <f t="shared" si="15"/>
        <v>HFO</v>
      </c>
      <c r="AC65" s="218">
        <f t="shared" ref="AC65:AC75" si="16">U65</f>
        <v>122307357</v>
      </c>
      <c r="AD65" s="308">
        <f t="shared" ref="AD65:AE75" si="17">AD44</f>
        <v>3.9800000000000002E-2</v>
      </c>
      <c r="AE65" s="309">
        <f t="shared" si="17"/>
        <v>7.5499999999999998E-2</v>
      </c>
      <c r="AF65" s="219">
        <f t="shared" ref="AF65:AF75" si="18">T65</f>
        <v>583806</v>
      </c>
      <c r="AG65" s="220">
        <f t="shared" ref="AG65:AG74" si="19">(AC65*AD65*AE65)/AF65</f>
        <v>0.62952655000000002</v>
      </c>
    </row>
    <row r="66" spans="1:33" ht="16.5" thickBot="1" x14ac:dyDescent="0.3">
      <c r="B66" s="37" t="s">
        <v>205</v>
      </c>
      <c r="C66" s="38"/>
      <c r="D66" s="38"/>
      <c r="E66" s="38"/>
      <c r="F66" s="38"/>
      <c r="G66" s="131">
        <f>SUM(G15:G65)</f>
        <v>2659.1530000000002</v>
      </c>
      <c r="H66" s="131">
        <f t="shared" ref="H66:M66" si="20">SUM(H15:H65)</f>
        <v>2558.2269999999999</v>
      </c>
      <c r="I66" s="131">
        <f t="shared" si="20"/>
        <v>9131.9875429459917</v>
      </c>
      <c r="J66" s="131">
        <f t="shared" si="20"/>
        <v>9677.9496073357932</v>
      </c>
      <c r="K66" s="131">
        <f t="shared" si="20"/>
        <v>9977.0564032165021</v>
      </c>
      <c r="L66" s="132">
        <f t="shared" si="20"/>
        <v>10483.572210151999</v>
      </c>
      <c r="M66" s="133">
        <f t="shared" si="20"/>
        <v>11205.227617531995</v>
      </c>
      <c r="O66" s="95"/>
      <c r="P66" s="178" t="str">
        <f t="shared" si="12"/>
        <v>Muhoroni Gas Turbines II</v>
      </c>
      <c r="Q66" s="41" t="str">
        <f t="shared" si="12"/>
        <v>Kerosene</v>
      </c>
      <c r="R66" s="169">
        <f t="shared" si="12"/>
        <v>315</v>
      </c>
      <c r="S66" s="75">
        <f t="shared" si="11"/>
        <v>0</v>
      </c>
      <c r="T66" s="170">
        <f t="shared" si="13"/>
        <v>0</v>
      </c>
      <c r="U66" s="179">
        <f t="shared" si="14"/>
        <v>0</v>
      </c>
      <c r="AA66" s="11" t="str">
        <f t="shared" si="15"/>
        <v>Muhoroni Gas Turbines II</v>
      </c>
      <c r="AB66" s="13" t="str">
        <f t="shared" si="15"/>
        <v>Kerosene</v>
      </c>
      <c r="AC66" s="218">
        <f t="shared" si="16"/>
        <v>0</v>
      </c>
      <c r="AD66" s="308">
        <f t="shared" si="17"/>
        <v>4.2000000000000003E-2</v>
      </c>
      <c r="AE66" s="309">
        <f t="shared" si="17"/>
        <v>6.9699999999999998E-2</v>
      </c>
      <c r="AF66" s="219">
        <f t="shared" si="18"/>
        <v>0</v>
      </c>
      <c r="AG66" s="220">
        <v>0</v>
      </c>
    </row>
    <row r="67" spans="1:33" x14ac:dyDescent="0.25">
      <c r="B67" s="21"/>
      <c r="C67" s="3"/>
      <c r="D67" s="3"/>
      <c r="E67" s="3"/>
      <c r="F67" s="3"/>
      <c r="G67" s="3"/>
      <c r="H67" s="3"/>
      <c r="I67" s="3"/>
      <c r="J67" s="39"/>
      <c r="K67" s="39"/>
      <c r="L67" s="39"/>
      <c r="P67" s="180" t="str">
        <f t="shared" si="12"/>
        <v>Muhoroni Gas Turbines I</v>
      </c>
      <c r="Q67" s="164" t="str">
        <f t="shared" si="12"/>
        <v>Kerosene</v>
      </c>
      <c r="R67" s="169">
        <f t="shared" si="12"/>
        <v>315</v>
      </c>
      <c r="S67" s="75">
        <f t="shared" si="11"/>
        <v>65.496619999999993</v>
      </c>
      <c r="T67" s="170">
        <f t="shared" si="13"/>
        <v>65496.619999999995</v>
      </c>
      <c r="U67" s="179">
        <f t="shared" si="14"/>
        <v>20631435.299999997</v>
      </c>
      <c r="AA67" s="11" t="str">
        <f t="shared" si="15"/>
        <v>Muhoroni Gas Turbines I</v>
      </c>
      <c r="AB67" s="13" t="str">
        <f t="shared" si="15"/>
        <v>Kerosene</v>
      </c>
      <c r="AC67" s="218">
        <f t="shared" si="16"/>
        <v>20631435.299999997</v>
      </c>
      <c r="AD67" s="308">
        <f t="shared" si="17"/>
        <v>4.2000000000000003E-2</v>
      </c>
      <c r="AE67" s="309">
        <f t="shared" si="17"/>
        <v>6.9699999999999998E-2</v>
      </c>
      <c r="AF67" s="219">
        <f t="shared" si="18"/>
        <v>65496.619999999995</v>
      </c>
      <c r="AG67" s="220">
        <f t="shared" si="19"/>
        <v>0.92213100000000003</v>
      </c>
    </row>
    <row r="68" spans="1:33" ht="15.75" thickBot="1" x14ac:dyDescent="0.3">
      <c r="B68" s="21"/>
      <c r="C68" s="3"/>
      <c r="D68" s="3"/>
      <c r="E68" s="3"/>
      <c r="F68" s="3"/>
      <c r="G68" s="3"/>
      <c r="H68" s="3"/>
      <c r="I68" s="3"/>
      <c r="J68" s="39"/>
      <c r="K68" s="39"/>
      <c r="L68" s="39"/>
      <c r="P68" s="178" t="str">
        <f t="shared" si="12"/>
        <v>Ibera Africa Existing Plant</v>
      </c>
      <c r="Q68" s="163" t="str">
        <f t="shared" si="12"/>
        <v>HFO</v>
      </c>
      <c r="R68" s="169">
        <f t="shared" si="12"/>
        <v>226</v>
      </c>
      <c r="S68" s="75">
        <f t="shared" si="11"/>
        <v>28.993790000000001</v>
      </c>
      <c r="T68" s="170">
        <f t="shared" si="13"/>
        <v>28993.79</v>
      </c>
      <c r="U68" s="179">
        <f t="shared" si="14"/>
        <v>6552596.54</v>
      </c>
      <c r="AA68" s="11" t="str">
        <f t="shared" si="15"/>
        <v>Ibera Africa Existing Plant</v>
      </c>
      <c r="AB68" s="13" t="str">
        <f t="shared" si="15"/>
        <v>HFO</v>
      </c>
      <c r="AC68" s="218">
        <f t="shared" si="16"/>
        <v>6552596.54</v>
      </c>
      <c r="AD68" s="308">
        <f t="shared" si="17"/>
        <v>3.9800000000000002E-2</v>
      </c>
      <c r="AE68" s="309">
        <f t="shared" si="17"/>
        <v>7.5499999999999998E-2</v>
      </c>
      <c r="AF68" s="219">
        <f t="shared" si="18"/>
        <v>28993.79</v>
      </c>
      <c r="AG68" s="220">
        <f t="shared" si="19"/>
        <v>0.67910739999999992</v>
      </c>
    </row>
    <row r="69" spans="1:33" ht="30.75" thickBot="1" x14ac:dyDescent="0.3">
      <c r="A69" s="46"/>
      <c r="B69" s="150" t="s">
        <v>126</v>
      </c>
      <c r="C69" s="147" t="s">
        <v>206</v>
      </c>
      <c r="D69" s="7" t="s">
        <v>207</v>
      </c>
      <c r="E69" s="7" t="s">
        <v>131</v>
      </c>
      <c r="F69" s="7"/>
      <c r="G69" s="7" t="s">
        <v>132</v>
      </c>
      <c r="H69" s="238" t="s">
        <v>133</v>
      </c>
      <c r="I69" s="193" t="s">
        <v>134</v>
      </c>
      <c r="J69" s="146" t="s">
        <v>135</v>
      </c>
      <c r="K69" s="146" t="s">
        <v>208</v>
      </c>
      <c r="L69" s="146" t="s">
        <v>209</v>
      </c>
      <c r="P69" s="143" t="str">
        <f t="shared" si="12"/>
        <v>Ibera Africa Additional Plant</v>
      </c>
      <c r="Q69" s="163" t="str">
        <f t="shared" si="12"/>
        <v>HFO</v>
      </c>
      <c r="R69" s="169">
        <f t="shared" si="12"/>
        <v>224</v>
      </c>
      <c r="S69" s="75">
        <f t="shared" si="11"/>
        <v>157.32202000000001</v>
      </c>
      <c r="T69" s="170">
        <f t="shared" si="13"/>
        <v>157322.02000000002</v>
      </c>
      <c r="U69" s="179">
        <f t="shared" si="14"/>
        <v>35240132.480000004</v>
      </c>
      <c r="V69" s="14"/>
      <c r="W69" s="14"/>
      <c r="AA69" s="11" t="str">
        <f t="shared" si="15"/>
        <v>Ibera Africa Additional Plant</v>
      </c>
      <c r="AB69" s="13" t="str">
        <f t="shared" si="15"/>
        <v>HFO</v>
      </c>
      <c r="AC69" s="218">
        <f t="shared" si="16"/>
        <v>35240132.480000004</v>
      </c>
      <c r="AD69" s="308">
        <f t="shared" si="17"/>
        <v>3.9800000000000002E-2</v>
      </c>
      <c r="AE69" s="309">
        <f t="shared" si="17"/>
        <v>7.5499999999999998E-2</v>
      </c>
      <c r="AF69" s="219">
        <f t="shared" si="18"/>
        <v>157322.02000000002</v>
      </c>
      <c r="AG69" s="220">
        <f t="shared" si="19"/>
        <v>0.67309760000000007</v>
      </c>
    </row>
    <row r="70" spans="1:33" x14ac:dyDescent="0.25">
      <c r="A70" s="46"/>
      <c r="B70" s="148" t="s">
        <v>141</v>
      </c>
      <c r="C70" s="96">
        <f>SUM(G15:G16)</f>
        <v>28</v>
      </c>
      <c r="D70" s="96">
        <f>SUM(H15:H16)</f>
        <v>23.5</v>
      </c>
      <c r="E70" s="96">
        <f>SUM(I15:I16)</f>
        <v>14.451000000000001</v>
      </c>
      <c r="F70" s="96"/>
      <c r="G70" s="96">
        <f t="shared" ref="G70:J70" si="21">SUM(J15:J16)</f>
        <v>0.31071799999999999</v>
      </c>
      <c r="H70" s="96">
        <f t="shared" si="21"/>
        <v>0.71116500000000005</v>
      </c>
      <c r="I70" s="96">
        <f t="shared" si="21"/>
        <v>3.9767190000000037</v>
      </c>
      <c r="J70" s="139">
        <f t="shared" si="21"/>
        <v>0.26811003999999999</v>
      </c>
      <c r="K70" s="151">
        <f t="shared" ref="K70:K76" si="22">C70/$C$76</f>
        <v>1.0529668657651514E-2</v>
      </c>
      <c r="L70" s="152">
        <f t="shared" ref="L70:L76" si="23">J70/$J$76</f>
        <v>2.3927228357281008E-5</v>
      </c>
      <c r="P70" s="143" t="str">
        <f t="shared" si="12"/>
        <v>Tsavo</v>
      </c>
      <c r="Q70" s="163" t="str">
        <f t="shared" si="12"/>
        <v>HFO</v>
      </c>
      <c r="R70" s="169">
        <f t="shared" si="12"/>
        <v>222</v>
      </c>
      <c r="S70" s="75">
        <f t="shared" si="11"/>
        <v>195.81039999999999</v>
      </c>
      <c r="T70" s="170">
        <f t="shared" si="13"/>
        <v>195810.4</v>
      </c>
      <c r="U70" s="179">
        <f t="shared" si="14"/>
        <v>43469908.799999997</v>
      </c>
      <c r="V70" s="33"/>
      <c r="W70" s="33"/>
      <c r="AA70" s="11" t="str">
        <f t="shared" si="15"/>
        <v>Tsavo</v>
      </c>
      <c r="AB70" s="13" t="str">
        <f t="shared" si="15"/>
        <v>HFO</v>
      </c>
      <c r="AC70" s="218">
        <f t="shared" si="16"/>
        <v>43469908.799999997</v>
      </c>
      <c r="AD70" s="308">
        <f t="shared" si="17"/>
        <v>3.9800000000000002E-2</v>
      </c>
      <c r="AE70" s="309">
        <f t="shared" si="17"/>
        <v>7.5499999999999998E-2</v>
      </c>
      <c r="AF70" s="219">
        <f t="shared" si="18"/>
        <v>195810.4</v>
      </c>
      <c r="AG70" s="220">
        <f t="shared" si="19"/>
        <v>0.66708780000000001</v>
      </c>
    </row>
    <row r="71" spans="1:33" x14ac:dyDescent="0.25">
      <c r="A71" s="46"/>
      <c r="B71" s="148" t="s">
        <v>147</v>
      </c>
      <c r="C71" s="96">
        <f>SUM(G17:G22)+SUM(G37:G43)</f>
        <v>663.04</v>
      </c>
      <c r="D71" s="96">
        <f>SUM(H17:H22)+SUM(H37:H43)</f>
        <v>658.04</v>
      </c>
      <c r="E71" s="96">
        <f>SUM(I17:I22)+SUM(I37:I43)</f>
        <v>4059.7037514399999</v>
      </c>
      <c r="F71" s="96"/>
      <c r="G71" s="96">
        <f t="shared" ref="G71:J71" si="24">SUM(J17:J22)+SUM(J37:J43)</f>
        <v>4608.8621338849998</v>
      </c>
      <c r="H71" s="96">
        <f t="shared" si="24"/>
        <v>4448.1578095200002</v>
      </c>
      <c r="I71" s="96">
        <f t="shared" si="24"/>
        <v>5053.3852569999999</v>
      </c>
      <c r="J71" s="139">
        <f t="shared" si="24"/>
        <v>5032.7881950000001</v>
      </c>
      <c r="K71" s="151">
        <f t="shared" si="22"/>
        <v>0.24934255381318784</v>
      </c>
      <c r="L71" s="152">
        <f t="shared" si="23"/>
        <v>0.44914644903112583</v>
      </c>
      <c r="P71" s="178" t="str">
        <f t="shared" si="12"/>
        <v>Thika Power</v>
      </c>
      <c r="Q71" s="163" t="str">
        <f t="shared" si="12"/>
        <v>HFO</v>
      </c>
      <c r="R71" s="169">
        <f t="shared" si="12"/>
        <v>199</v>
      </c>
      <c r="S71" s="75">
        <f t="shared" si="11"/>
        <v>214.86799999999997</v>
      </c>
      <c r="T71" s="170">
        <f t="shared" si="13"/>
        <v>214867.99999999997</v>
      </c>
      <c r="U71" s="179">
        <f t="shared" si="14"/>
        <v>42758731.999999993</v>
      </c>
      <c r="V71" s="33"/>
      <c r="W71" s="33"/>
      <c r="AA71" s="11" t="str">
        <f t="shared" si="15"/>
        <v>Thika Power</v>
      </c>
      <c r="AB71" s="13" t="str">
        <f t="shared" si="15"/>
        <v>HFO</v>
      </c>
      <c r="AC71" s="218">
        <f t="shared" si="16"/>
        <v>42758731.999999993</v>
      </c>
      <c r="AD71" s="308">
        <f t="shared" si="17"/>
        <v>3.9800000000000002E-2</v>
      </c>
      <c r="AE71" s="309">
        <f t="shared" si="17"/>
        <v>7.5499999999999998E-2</v>
      </c>
      <c r="AF71" s="219">
        <f t="shared" si="18"/>
        <v>214867.99999999997</v>
      </c>
      <c r="AG71" s="220">
        <f t="shared" si="19"/>
        <v>0.59797509999999998</v>
      </c>
    </row>
    <row r="72" spans="1:33" x14ac:dyDescent="0.25">
      <c r="A72" s="46"/>
      <c r="B72" s="46" t="s">
        <v>160</v>
      </c>
      <c r="C72" s="97">
        <f>SUM(G23:G31)+SUM(G44:G52)</f>
        <v>825.697</v>
      </c>
      <c r="D72" s="97">
        <f>SUM(H23:H31)+SUM(H44:H52)</f>
        <v>804.51700000000005</v>
      </c>
      <c r="E72" s="97">
        <f>SUM(I23:I31)+SUM(I44:I52)</f>
        <v>3310.3103303419598</v>
      </c>
      <c r="F72" s="97"/>
      <c r="G72" s="97">
        <f t="shared" ref="G72:J72" si="25">SUM(J23:J31)+SUM(J44:J52)</f>
        <v>3786.9650721549997</v>
      </c>
      <c r="H72" s="97">
        <f t="shared" si="25"/>
        <v>3340.9771050699997</v>
      </c>
      <c r="I72" s="97">
        <f t="shared" si="25"/>
        <v>3223.4387401520003</v>
      </c>
      <c r="J72" s="140">
        <f t="shared" si="25"/>
        <v>3740.4153346920002</v>
      </c>
      <c r="K72" s="151">
        <f t="shared" si="22"/>
        <v>0.31051127934346007</v>
      </c>
      <c r="L72" s="152">
        <f t="shared" si="23"/>
        <v>0.33380984861384216</v>
      </c>
      <c r="P72" s="178" t="str">
        <f t="shared" si="12"/>
        <v>Rabai Power</v>
      </c>
      <c r="Q72" s="163" t="str">
        <f t="shared" si="12"/>
        <v>HFO</v>
      </c>
      <c r="R72" s="169">
        <f t="shared" si="12"/>
        <v>200</v>
      </c>
      <c r="S72" s="75">
        <f t="shared" si="11"/>
        <v>562.02700000000004</v>
      </c>
      <c r="T72" s="170">
        <f t="shared" si="13"/>
        <v>562027</v>
      </c>
      <c r="U72" s="179">
        <f t="shared" si="14"/>
        <v>112405400</v>
      </c>
      <c r="V72" s="33"/>
      <c r="W72" s="33"/>
      <c r="AA72" s="11" t="str">
        <f t="shared" si="15"/>
        <v>Rabai Power</v>
      </c>
      <c r="AB72" s="13" t="str">
        <f t="shared" si="15"/>
        <v>HFO</v>
      </c>
      <c r="AC72" s="218">
        <f t="shared" si="16"/>
        <v>112405400</v>
      </c>
      <c r="AD72" s="308">
        <f t="shared" si="17"/>
        <v>3.9800000000000002E-2</v>
      </c>
      <c r="AE72" s="309">
        <f t="shared" si="17"/>
        <v>7.5499999999999998E-2</v>
      </c>
      <c r="AF72" s="219">
        <f t="shared" si="18"/>
        <v>562027</v>
      </c>
      <c r="AG72" s="220">
        <f t="shared" si="19"/>
        <v>0.60097999999999996</v>
      </c>
    </row>
    <row r="73" spans="1:33" x14ac:dyDescent="0.25">
      <c r="A73" s="46"/>
      <c r="B73" s="46" t="s">
        <v>48</v>
      </c>
      <c r="C73" s="97">
        <f>G32</f>
        <v>0.25</v>
      </c>
      <c r="D73" s="97">
        <f>H32</f>
        <v>0.25</v>
      </c>
      <c r="E73" s="97">
        <f>I32</f>
        <v>0</v>
      </c>
      <c r="F73" s="97"/>
      <c r="G73" s="97">
        <f t="shared" ref="G73:J73" si="26">J32</f>
        <v>0</v>
      </c>
      <c r="H73" s="97">
        <f t="shared" si="26"/>
        <v>0</v>
      </c>
      <c r="I73" s="97">
        <f t="shared" si="26"/>
        <v>2.1368999999999999E-2</v>
      </c>
      <c r="J73" s="140">
        <f t="shared" si="26"/>
        <v>0.15166779999999999</v>
      </c>
      <c r="K73" s="151">
        <f t="shared" si="22"/>
        <v>9.4014898729031379E-5</v>
      </c>
      <c r="L73" s="152">
        <f t="shared" si="23"/>
        <v>1.353545016459072E-5</v>
      </c>
      <c r="P73" s="178" t="str">
        <f t="shared" si="12"/>
        <v>Triumph Diesel</v>
      </c>
      <c r="Q73" s="163" t="str">
        <f t="shared" si="12"/>
        <v>HFO</v>
      </c>
      <c r="R73" s="169">
        <f t="shared" si="12"/>
        <v>201</v>
      </c>
      <c r="S73" s="75">
        <f t="shared" si="11"/>
        <v>28.317399999999999</v>
      </c>
      <c r="T73" s="170">
        <f t="shared" si="13"/>
        <v>28317.399999999998</v>
      </c>
      <c r="U73" s="179">
        <f t="shared" si="14"/>
        <v>5691797.3999999994</v>
      </c>
      <c r="V73" s="33"/>
      <c r="W73" s="33"/>
      <c r="AA73" s="11" t="str">
        <f t="shared" si="15"/>
        <v>Triumph Diesel</v>
      </c>
      <c r="AB73" s="13" t="str">
        <f t="shared" si="15"/>
        <v>HFO</v>
      </c>
      <c r="AC73" s="218">
        <f t="shared" si="16"/>
        <v>5691797.3999999994</v>
      </c>
      <c r="AD73" s="308">
        <f t="shared" si="17"/>
        <v>3.9800000000000002E-2</v>
      </c>
      <c r="AE73" s="309">
        <f t="shared" si="17"/>
        <v>7.5499999999999998E-2</v>
      </c>
      <c r="AF73" s="219">
        <f t="shared" si="18"/>
        <v>28317.399999999998</v>
      </c>
      <c r="AG73" s="220">
        <f t="shared" si="19"/>
        <v>0.60398490000000005</v>
      </c>
    </row>
    <row r="74" spans="1:33" x14ac:dyDescent="0.25">
      <c r="A74" s="46"/>
      <c r="B74" s="46" t="s">
        <v>47</v>
      </c>
      <c r="C74" s="97">
        <f>SUM(G33:G36)</f>
        <v>335.50000000000006</v>
      </c>
      <c r="D74" s="97">
        <f>SUM(H33:H36)</f>
        <v>325.5</v>
      </c>
      <c r="E74" s="97">
        <f>SUM(I33:I36)</f>
        <v>37.694920240000002</v>
      </c>
      <c r="F74" s="97"/>
      <c r="G74" s="97">
        <f t="shared" ref="G74:J74" si="27">SUM(J33:J36)</f>
        <v>56.656194999999997</v>
      </c>
      <c r="H74" s="97">
        <f t="shared" si="27"/>
        <v>63.177459999999996</v>
      </c>
      <c r="I74" s="97">
        <f t="shared" si="27"/>
        <v>47.464264999999997</v>
      </c>
      <c r="J74" s="97">
        <f t="shared" si="27"/>
        <v>1191.6646900000001</v>
      </c>
      <c r="K74" s="151">
        <f t="shared" si="22"/>
        <v>0.12616799409436014</v>
      </c>
      <c r="L74" s="152">
        <f t="shared" si="23"/>
        <v>0.10634899447606842</v>
      </c>
      <c r="P74" s="178" t="str">
        <f t="shared" si="12"/>
        <v>Gulf Power</v>
      </c>
      <c r="Q74" s="163" t="str">
        <f t="shared" si="12"/>
        <v>HFO</v>
      </c>
      <c r="R74" s="169">
        <f t="shared" si="12"/>
        <v>215</v>
      </c>
      <c r="S74" s="75">
        <f t="shared" si="11"/>
        <v>80.387630000000001</v>
      </c>
      <c r="T74" s="170">
        <f t="shared" si="13"/>
        <v>80387.63</v>
      </c>
      <c r="U74" s="179">
        <f t="shared" si="14"/>
        <v>17283340.449999999</v>
      </c>
      <c r="V74" s="33"/>
      <c r="W74" s="33"/>
      <c r="AA74" s="11" t="str">
        <f t="shared" si="15"/>
        <v>Gulf Power</v>
      </c>
      <c r="AB74" s="13" t="str">
        <f t="shared" si="15"/>
        <v>HFO</v>
      </c>
      <c r="AC74" s="218">
        <f t="shared" si="16"/>
        <v>17283340.449999999</v>
      </c>
      <c r="AD74" s="308">
        <f t="shared" si="17"/>
        <v>3.9800000000000002E-2</v>
      </c>
      <c r="AE74" s="309">
        <f t="shared" si="17"/>
        <v>7.5499999999999998E-2</v>
      </c>
      <c r="AF74" s="219">
        <f t="shared" si="18"/>
        <v>80387.63</v>
      </c>
      <c r="AG74" s="220">
        <f t="shared" si="19"/>
        <v>0.64605349999999995</v>
      </c>
    </row>
    <row r="75" spans="1:33" ht="15.75" thickBot="1" x14ac:dyDescent="0.3">
      <c r="A75" s="46"/>
      <c r="B75" s="46" t="s">
        <v>202</v>
      </c>
      <c r="C75" s="97">
        <f>SUM(G53:G64)</f>
        <v>806.66599999999994</v>
      </c>
      <c r="D75" s="97">
        <f>SUM(H53:H64)</f>
        <v>746.42000000000007</v>
      </c>
      <c r="E75" s="97">
        <f>SUM(I53:I64)</f>
        <v>1709.8275409240316</v>
      </c>
      <c r="F75" s="97"/>
      <c r="G75" s="97">
        <f t="shared" ref="G75:J75" si="28">SUM(J53:J64)</f>
        <v>1225.155488295793</v>
      </c>
      <c r="H75" s="97">
        <f t="shared" si="28"/>
        <v>2124.0328636264999</v>
      </c>
      <c r="I75" s="97">
        <f t="shared" si="28"/>
        <v>2155.2858600000004</v>
      </c>
      <c r="J75" s="140">
        <f t="shared" si="28"/>
        <v>1239.9396199999999</v>
      </c>
      <c r="K75" s="151">
        <f t="shared" si="22"/>
        <v>0.30335448919261127</v>
      </c>
      <c r="L75" s="152">
        <f t="shared" si="23"/>
        <v>0.11065724520044172</v>
      </c>
      <c r="P75" s="181" t="str">
        <f>P54</f>
        <v>Aggreko Power - Muhoroni</v>
      </c>
      <c r="Q75" s="172" t="str">
        <f t="shared" ref="Q75:R75" si="29">Q54</f>
        <v>IDO</v>
      </c>
      <c r="R75" s="173">
        <f t="shared" si="29"/>
        <v>223</v>
      </c>
      <c r="S75" s="174">
        <f t="shared" si="11"/>
        <v>0</v>
      </c>
      <c r="T75" s="175">
        <f>S75*1000</f>
        <v>0</v>
      </c>
      <c r="U75" s="182">
        <f t="shared" si="14"/>
        <v>0</v>
      </c>
      <c r="V75" s="33"/>
      <c r="W75" s="33"/>
      <c r="AA75" s="209" t="str">
        <f t="shared" si="15"/>
        <v>Aggreko Power - Muhoroni</v>
      </c>
      <c r="AB75" s="210" t="str">
        <f t="shared" si="15"/>
        <v>IDO</v>
      </c>
      <c r="AC75" s="221">
        <f t="shared" si="16"/>
        <v>0</v>
      </c>
      <c r="AD75" s="302">
        <f t="shared" si="17"/>
        <v>4.1399999999999999E-2</v>
      </c>
      <c r="AE75" s="303">
        <f t="shared" si="17"/>
        <v>3.9800000000000002E-2</v>
      </c>
      <c r="AF75" s="222">
        <f t="shared" si="18"/>
        <v>0</v>
      </c>
      <c r="AG75" s="223">
        <v>0</v>
      </c>
    </row>
    <row r="76" spans="1:33" ht="15.75" thickBot="1" x14ac:dyDescent="0.3">
      <c r="A76" s="46"/>
      <c r="B76" s="153"/>
      <c r="C76" s="154">
        <f>SUM(C70:C75)</f>
        <v>2659.1530000000002</v>
      </c>
      <c r="D76" s="154">
        <f t="shared" ref="D76:J76" si="30">SUM(D70:D75)</f>
        <v>2558.2269999999999</v>
      </c>
      <c r="E76" s="154">
        <f t="shared" si="30"/>
        <v>9131.9875429459917</v>
      </c>
      <c r="F76" s="154"/>
      <c r="G76" s="154">
        <f t="shared" si="30"/>
        <v>9677.9496073357914</v>
      </c>
      <c r="H76" s="154">
        <f t="shared" si="30"/>
        <v>9977.0564032164984</v>
      </c>
      <c r="I76" s="154">
        <f t="shared" si="30"/>
        <v>10483.572210152</v>
      </c>
      <c r="J76" s="155">
        <f t="shared" si="30"/>
        <v>11205.227617532</v>
      </c>
      <c r="K76" s="156">
        <f t="shared" si="22"/>
        <v>1</v>
      </c>
      <c r="L76" s="157">
        <f t="shared" si="23"/>
        <v>1</v>
      </c>
      <c r="P76" s="176"/>
      <c r="Q76" s="177"/>
      <c r="R76" s="32"/>
      <c r="S76" s="165"/>
      <c r="T76" s="166"/>
      <c r="U76" s="168"/>
      <c r="V76" s="33"/>
      <c r="W76" s="33"/>
      <c r="AA76" s="3"/>
      <c r="AB76" s="3"/>
      <c r="AC76" s="27"/>
      <c r="AD76" s="44"/>
      <c r="AE76" s="217"/>
      <c r="AF76" s="29"/>
      <c r="AG76" s="31"/>
    </row>
    <row r="77" spans="1:33" x14ac:dyDescent="0.25">
      <c r="A77" s="46"/>
      <c r="P77" s="42"/>
      <c r="Q77" s="21"/>
      <c r="R77" s="19"/>
      <c r="S77" s="33"/>
      <c r="T77" s="34"/>
      <c r="U77" s="33"/>
      <c r="V77" s="33"/>
      <c r="W77" s="33"/>
      <c r="AA77" s="3"/>
      <c r="AB77" s="3"/>
      <c r="AC77" s="27"/>
      <c r="AD77" s="44"/>
      <c r="AE77" s="217"/>
      <c r="AF77" s="29"/>
      <c r="AG77" s="31"/>
    </row>
    <row r="78" spans="1:33" ht="15.75" thickBot="1" x14ac:dyDescent="0.3">
      <c r="A78" s="46"/>
      <c r="P78" s="42"/>
      <c r="Q78" s="3"/>
      <c r="R78" s="19"/>
      <c r="S78" s="33"/>
      <c r="T78" s="34"/>
      <c r="U78" s="33"/>
      <c r="V78" s="33"/>
      <c r="W78" s="33"/>
      <c r="AA78" s="3"/>
      <c r="AB78" s="3"/>
      <c r="AC78" s="27"/>
      <c r="AD78" s="44"/>
      <c r="AE78" s="217"/>
      <c r="AF78" s="29"/>
      <c r="AG78" s="31"/>
    </row>
    <row r="79" spans="1:33" ht="30.75" thickBot="1" x14ac:dyDescent="0.3">
      <c r="B79" s="149" t="s">
        <v>126</v>
      </c>
      <c r="C79" s="146" t="s">
        <v>208</v>
      </c>
      <c r="E79" s="149" t="s">
        <v>126</v>
      </c>
      <c r="F79" s="150"/>
      <c r="G79" s="146" t="s">
        <v>209</v>
      </c>
      <c r="P79" s="42"/>
      <c r="Q79" s="42"/>
      <c r="R79" s="19"/>
      <c r="S79" s="33"/>
      <c r="T79" s="34"/>
      <c r="U79" s="33"/>
      <c r="V79" s="33"/>
      <c r="W79" s="33"/>
      <c r="AA79" s="3"/>
      <c r="AB79" s="3"/>
      <c r="AC79" s="27"/>
      <c r="AD79" s="44"/>
      <c r="AE79" s="217"/>
      <c r="AF79" s="29"/>
      <c r="AG79" s="31"/>
    </row>
    <row r="80" spans="1:33" x14ac:dyDescent="0.25">
      <c r="B80" s="158" t="s">
        <v>141</v>
      </c>
      <c r="C80" s="152">
        <f>K70</f>
        <v>1.0529668657651514E-2</v>
      </c>
      <c r="E80" s="158" t="s">
        <v>141</v>
      </c>
      <c r="F80" s="148"/>
      <c r="G80" s="152">
        <f>L70</f>
        <v>2.3927228357281008E-5</v>
      </c>
      <c r="S80" s="33"/>
      <c r="V80" s="33"/>
      <c r="W80" s="33"/>
      <c r="AA80" s="3"/>
      <c r="AB80" s="3"/>
      <c r="AC80" s="3"/>
      <c r="AD80" s="3"/>
      <c r="AE80" s="3"/>
      <c r="AF80" s="3"/>
      <c r="AG80" s="31"/>
    </row>
    <row r="81" spans="2:33" x14ac:dyDescent="0.25">
      <c r="B81" s="158" t="s">
        <v>147</v>
      </c>
      <c r="C81" s="152">
        <f t="shared" ref="C81:C85" si="31">K71</f>
        <v>0.24934255381318784</v>
      </c>
      <c r="E81" s="158" t="s">
        <v>147</v>
      </c>
      <c r="F81" s="148"/>
      <c r="G81" s="152">
        <f t="shared" ref="G81:G85" si="32">L71</f>
        <v>0.44914644903112583</v>
      </c>
      <c r="V81" s="33"/>
      <c r="W81" s="33"/>
    </row>
    <row r="82" spans="2:33" x14ac:dyDescent="0.25">
      <c r="B82" s="159" t="s">
        <v>160</v>
      </c>
      <c r="C82" s="152">
        <f t="shared" si="31"/>
        <v>0.31051127934346007</v>
      </c>
      <c r="E82" s="159" t="s">
        <v>160</v>
      </c>
      <c r="F82" s="46"/>
      <c r="G82" s="152">
        <f t="shared" si="32"/>
        <v>0.33380984861384216</v>
      </c>
      <c r="P82" s="4" t="s">
        <v>210</v>
      </c>
      <c r="V82" s="33"/>
      <c r="W82" s="33"/>
      <c r="AA82" s="4" t="str">
        <f>P82</f>
        <v>July18-June19</v>
      </c>
    </row>
    <row r="83" spans="2:33" ht="15.75" thickBot="1" x14ac:dyDescent="0.3">
      <c r="B83" s="159" t="s">
        <v>48</v>
      </c>
      <c r="C83" s="152">
        <f t="shared" si="31"/>
        <v>9.4014898729031379E-5</v>
      </c>
      <c r="E83" s="159" t="s">
        <v>48</v>
      </c>
      <c r="F83" s="46"/>
      <c r="G83" s="152">
        <f t="shared" si="32"/>
        <v>1.353545016459072E-5</v>
      </c>
      <c r="V83" s="33"/>
      <c r="W83" s="33"/>
    </row>
    <row r="84" spans="2:33" ht="15.75" thickBot="1" x14ac:dyDescent="0.3">
      <c r="B84" s="159" t="s">
        <v>47</v>
      </c>
      <c r="C84" s="152">
        <f t="shared" si="31"/>
        <v>0.12616799409436014</v>
      </c>
      <c r="E84" s="159" t="s">
        <v>47</v>
      </c>
      <c r="F84" s="46"/>
      <c r="G84" s="152">
        <f t="shared" si="32"/>
        <v>0.10634899447606842</v>
      </c>
      <c r="P84" s="201" t="s">
        <v>161</v>
      </c>
      <c r="Q84" s="55" t="s">
        <v>162</v>
      </c>
      <c r="R84" s="55" t="s">
        <v>163</v>
      </c>
      <c r="S84" s="55" t="s">
        <v>188</v>
      </c>
      <c r="T84" s="55" t="s">
        <v>189</v>
      </c>
      <c r="U84" s="202" t="s">
        <v>190</v>
      </c>
      <c r="V84" s="33"/>
      <c r="W84" s="33"/>
      <c r="AA84" s="6" t="s">
        <v>161</v>
      </c>
      <c r="AB84" s="7" t="s">
        <v>162</v>
      </c>
      <c r="AC84" s="7" t="s">
        <v>190</v>
      </c>
      <c r="AD84" s="7" t="s">
        <v>145</v>
      </c>
      <c r="AE84" s="7" t="s">
        <v>146</v>
      </c>
      <c r="AF84" s="7" t="s">
        <v>189</v>
      </c>
      <c r="AG84" s="193" t="s">
        <v>191</v>
      </c>
    </row>
    <row r="85" spans="2:33" ht="15.75" thickBot="1" x14ac:dyDescent="0.3">
      <c r="B85" s="160" t="s">
        <v>202</v>
      </c>
      <c r="C85" s="161">
        <f t="shared" si="31"/>
        <v>0.30335448919261127</v>
      </c>
      <c r="E85" s="160" t="s">
        <v>202</v>
      </c>
      <c r="F85" s="46"/>
      <c r="G85" s="152">
        <f t="shared" si="32"/>
        <v>0.11065724520044172</v>
      </c>
      <c r="P85" s="194" t="str">
        <f>P43</f>
        <v>Kipevu I Diesel</v>
      </c>
      <c r="Q85" s="56" t="str">
        <f t="shared" ref="Q85:R85" si="33">Q43</f>
        <v>HFO</v>
      </c>
      <c r="R85" s="56">
        <f t="shared" si="33"/>
        <v>217</v>
      </c>
      <c r="S85" s="127">
        <f t="shared" ref="S85:S96" si="34">M53</f>
        <v>196.81100000000001</v>
      </c>
      <c r="T85" s="199">
        <f>S85*1000</f>
        <v>196811</v>
      </c>
      <c r="U85" s="200">
        <f>R85*T85</f>
        <v>42707987</v>
      </c>
      <c r="V85" s="33"/>
      <c r="W85" s="33"/>
      <c r="AA85" s="57" t="str">
        <f>P85</f>
        <v>Kipevu I Diesel</v>
      </c>
      <c r="AB85" s="9" t="str">
        <f>Q85</f>
        <v>HFO</v>
      </c>
      <c r="AC85" s="232">
        <f t="shared" ref="AC85:AC96" si="35">U85</f>
        <v>42707987</v>
      </c>
      <c r="AD85" s="306">
        <f>AD64</f>
        <v>3.9800000000000002E-2</v>
      </c>
      <c r="AE85" s="307">
        <f>AE64</f>
        <v>7.5499999999999998E-2</v>
      </c>
      <c r="AF85" s="233">
        <f>T85</f>
        <v>196811</v>
      </c>
      <c r="AG85" s="234">
        <f>(AC85*AD85*AE85)/AF85</f>
        <v>0.65206330000000001</v>
      </c>
    </row>
    <row r="86" spans="2:33" ht="15.75" thickBot="1" x14ac:dyDescent="0.3">
      <c r="C86" s="162">
        <f>SUM(C80:C85)</f>
        <v>0.99999999999999978</v>
      </c>
      <c r="G86" s="162">
        <f>SUM(G80:G85)</f>
        <v>1</v>
      </c>
      <c r="P86" s="178" t="str">
        <f t="shared" ref="P86:R96" si="36">P44</f>
        <v>Kipevu III Diesel</v>
      </c>
      <c r="Q86" s="41" t="str">
        <f t="shared" si="36"/>
        <v>HFO</v>
      </c>
      <c r="R86" s="41">
        <f t="shared" si="36"/>
        <v>209.5</v>
      </c>
      <c r="S86" s="76">
        <f t="shared" si="34"/>
        <v>489.65699999999998</v>
      </c>
      <c r="T86" s="188">
        <f t="shared" ref="T86:T96" si="37">S86*1000</f>
        <v>489657</v>
      </c>
      <c r="U86" s="189">
        <f t="shared" ref="U86:U96" si="38">R86*T86</f>
        <v>102583141.5</v>
      </c>
      <c r="AA86" s="11" t="str">
        <f t="shared" ref="AA86:AB96" si="39">P86</f>
        <v>Kipevu III Diesel</v>
      </c>
      <c r="AB86" s="13" t="str">
        <f t="shared" si="39"/>
        <v>HFO</v>
      </c>
      <c r="AC86" s="218">
        <f t="shared" si="35"/>
        <v>102583141.5</v>
      </c>
      <c r="AD86" s="306">
        <f t="shared" ref="AD86:AE96" si="40">AD65</f>
        <v>3.9800000000000002E-2</v>
      </c>
      <c r="AE86" s="307">
        <f t="shared" si="40"/>
        <v>7.5499999999999998E-2</v>
      </c>
      <c r="AF86" s="233">
        <f t="shared" ref="AF86:AF96" si="41">T86</f>
        <v>489657</v>
      </c>
      <c r="AG86" s="234">
        <f t="shared" ref="AG86:AG95" si="42">(AC86*AD86*AE86)/AF86</f>
        <v>0.62952655000000002</v>
      </c>
    </row>
    <row r="87" spans="2:33" x14ac:dyDescent="0.25">
      <c r="P87" s="178" t="str">
        <f t="shared" si="36"/>
        <v>Muhoroni Gas Turbines II</v>
      </c>
      <c r="Q87" s="41" t="str">
        <f t="shared" si="36"/>
        <v>Kerosene</v>
      </c>
      <c r="R87" s="41">
        <f t="shared" si="36"/>
        <v>315</v>
      </c>
      <c r="S87" s="76">
        <f t="shared" si="34"/>
        <v>11.99742</v>
      </c>
      <c r="T87" s="188">
        <f t="shared" si="37"/>
        <v>11997.42</v>
      </c>
      <c r="U87" s="189">
        <f t="shared" si="38"/>
        <v>3779187.3</v>
      </c>
      <c r="AA87" s="11" t="str">
        <f t="shared" si="39"/>
        <v>Muhoroni Gas Turbines II</v>
      </c>
      <c r="AB87" s="13" t="str">
        <f t="shared" si="39"/>
        <v>Kerosene</v>
      </c>
      <c r="AC87" s="218">
        <f t="shared" si="35"/>
        <v>3779187.3</v>
      </c>
      <c r="AD87" s="306">
        <f t="shared" si="40"/>
        <v>4.2000000000000003E-2</v>
      </c>
      <c r="AE87" s="307">
        <f t="shared" si="40"/>
        <v>6.9699999999999998E-2</v>
      </c>
      <c r="AF87" s="233">
        <f t="shared" si="41"/>
        <v>11997.42</v>
      </c>
      <c r="AG87" s="234">
        <f t="shared" si="42"/>
        <v>0.92213100000000003</v>
      </c>
    </row>
    <row r="88" spans="2:33" x14ac:dyDescent="0.25">
      <c r="P88" s="178" t="str">
        <f t="shared" si="36"/>
        <v>Muhoroni Gas Turbines I</v>
      </c>
      <c r="Q88" s="41" t="str">
        <f t="shared" si="36"/>
        <v>Kerosene</v>
      </c>
      <c r="R88" s="41">
        <f t="shared" si="36"/>
        <v>315</v>
      </c>
      <c r="S88" s="76">
        <f t="shared" si="34"/>
        <v>55.438879999999997</v>
      </c>
      <c r="T88" s="188">
        <f t="shared" si="37"/>
        <v>55438.879999999997</v>
      </c>
      <c r="U88" s="189">
        <f t="shared" si="38"/>
        <v>17463247.199999999</v>
      </c>
      <c r="AA88" s="11" t="str">
        <f t="shared" si="39"/>
        <v>Muhoroni Gas Turbines I</v>
      </c>
      <c r="AB88" s="13" t="str">
        <f t="shared" si="39"/>
        <v>Kerosene</v>
      </c>
      <c r="AC88" s="218">
        <f t="shared" si="35"/>
        <v>17463247.199999999</v>
      </c>
      <c r="AD88" s="306">
        <f t="shared" si="40"/>
        <v>4.2000000000000003E-2</v>
      </c>
      <c r="AE88" s="307">
        <f t="shared" si="40"/>
        <v>6.9699999999999998E-2</v>
      </c>
      <c r="AF88" s="233">
        <f t="shared" si="41"/>
        <v>55438.879999999997</v>
      </c>
      <c r="AG88" s="234">
        <f t="shared" si="42"/>
        <v>0.92213100000000003</v>
      </c>
    </row>
    <row r="89" spans="2:33" x14ac:dyDescent="0.25">
      <c r="P89" s="178" t="str">
        <f t="shared" si="36"/>
        <v>Ibera Africa Existing Plant</v>
      </c>
      <c r="Q89" s="41" t="str">
        <f t="shared" si="36"/>
        <v>HFO</v>
      </c>
      <c r="R89" s="41">
        <f t="shared" si="36"/>
        <v>226</v>
      </c>
      <c r="S89" s="76">
        <f t="shared" si="34"/>
        <v>13.37683</v>
      </c>
      <c r="T89" s="188">
        <f t="shared" si="37"/>
        <v>13376.83</v>
      </c>
      <c r="U89" s="189">
        <f t="shared" si="38"/>
        <v>3023163.58</v>
      </c>
      <c r="AA89" s="11" t="str">
        <f t="shared" si="39"/>
        <v>Ibera Africa Existing Plant</v>
      </c>
      <c r="AB89" s="13" t="str">
        <f t="shared" si="39"/>
        <v>HFO</v>
      </c>
      <c r="AC89" s="218">
        <f t="shared" si="35"/>
        <v>3023163.58</v>
      </c>
      <c r="AD89" s="306">
        <f t="shared" si="40"/>
        <v>3.9800000000000002E-2</v>
      </c>
      <c r="AE89" s="307">
        <f t="shared" si="40"/>
        <v>7.5499999999999998E-2</v>
      </c>
      <c r="AF89" s="233">
        <f t="shared" si="41"/>
        <v>13376.83</v>
      </c>
      <c r="AG89" s="234">
        <f t="shared" si="42"/>
        <v>0.67910740000000003</v>
      </c>
    </row>
    <row r="90" spans="2:33" x14ac:dyDescent="0.25">
      <c r="P90" s="178" t="str">
        <f t="shared" si="36"/>
        <v>Ibera Africa Additional Plant</v>
      </c>
      <c r="Q90" s="41" t="str">
        <f t="shared" si="36"/>
        <v>HFO</v>
      </c>
      <c r="R90" s="41">
        <f t="shared" si="36"/>
        <v>224</v>
      </c>
      <c r="S90" s="76">
        <f t="shared" si="34"/>
        <v>60.663609999999998</v>
      </c>
      <c r="T90" s="188">
        <f t="shared" si="37"/>
        <v>60663.61</v>
      </c>
      <c r="U90" s="189">
        <f t="shared" si="38"/>
        <v>13588648.640000001</v>
      </c>
      <c r="V90" s="14"/>
      <c r="W90" s="14"/>
      <c r="AA90" s="11" t="str">
        <f t="shared" si="39"/>
        <v>Ibera Africa Additional Plant</v>
      </c>
      <c r="AB90" s="13" t="str">
        <f t="shared" si="39"/>
        <v>HFO</v>
      </c>
      <c r="AC90" s="218">
        <f t="shared" si="35"/>
        <v>13588648.640000001</v>
      </c>
      <c r="AD90" s="306">
        <f t="shared" si="40"/>
        <v>3.9800000000000002E-2</v>
      </c>
      <c r="AE90" s="307">
        <f t="shared" si="40"/>
        <v>7.5499999999999998E-2</v>
      </c>
      <c r="AF90" s="233">
        <f t="shared" si="41"/>
        <v>60663.61</v>
      </c>
      <c r="AG90" s="234">
        <f t="shared" si="42"/>
        <v>0.67309760000000018</v>
      </c>
    </row>
    <row r="91" spans="2:33" x14ac:dyDescent="0.25">
      <c r="P91" s="178" t="str">
        <f t="shared" si="36"/>
        <v>Tsavo</v>
      </c>
      <c r="Q91" s="41" t="str">
        <f t="shared" si="36"/>
        <v>HFO</v>
      </c>
      <c r="R91" s="41">
        <f t="shared" si="36"/>
        <v>222</v>
      </c>
      <c r="S91" s="76">
        <f t="shared" si="34"/>
        <v>131.28399999999999</v>
      </c>
      <c r="T91" s="188">
        <f t="shared" si="37"/>
        <v>131284</v>
      </c>
      <c r="U91" s="189">
        <f t="shared" si="38"/>
        <v>29145048</v>
      </c>
      <c r="V91" s="33"/>
      <c r="W91" s="33"/>
      <c r="AA91" s="11" t="str">
        <f t="shared" si="39"/>
        <v>Tsavo</v>
      </c>
      <c r="AB91" s="13" t="str">
        <f t="shared" si="39"/>
        <v>HFO</v>
      </c>
      <c r="AC91" s="218">
        <f t="shared" si="35"/>
        <v>29145048</v>
      </c>
      <c r="AD91" s="306">
        <f t="shared" si="40"/>
        <v>3.9800000000000002E-2</v>
      </c>
      <c r="AE91" s="307">
        <f t="shared" si="40"/>
        <v>7.5499999999999998E-2</v>
      </c>
      <c r="AF91" s="233">
        <f t="shared" si="41"/>
        <v>131284</v>
      </c>
      <c r="AG91" s="234">
        <f t="shared" si="42"/>
        <v>0.66708780000000001</v>
      </c>
    </row>
    <row r="92" spans="2:33" x14ac:dyDescent="0.25">
      <c r="P92" s="178" t="str">
        <f t="shared" si="36"/>
        <v>Thika Power</v>
      </c>
      <c r="Q92" s="41" t="str">
        <f t="shared" si="36"/>
        <v>HFO</v>
      </c>
      <c r="R92" s="41">
        <f t="shared" si="36"/>
        <v>199</v>
      </c>
      <c r="S92" s="76">
        <f t="shared" si="34"/>
        <v>107.4406</v>
      </c>
      <c r="T92" s="188">
        <f t="shared" si="37"/>
        <v>107440.6</v>
      </c>
      <c r="U92" s="189">
        <f t="shared" si="38"/>
        <v>21380679.400000002</v>
      </c>
      <c r="V92" s="33"/>
      <c r="W92" s="33"/>
      <c r="AA92" s="11" t="str">
        <f t="shared" si="39"/>
        <v>Thika Power</v>
      </c>
      <c r="AB92" s="13" t="str">
        <f t="shared" si="39"/>
        <v>HFO</v>
      </c>
      <c r="AC92" s="218">
        <f t="shared" si="35"/>
        <v>21380679.400000002</v>
      </c>
      <c r="AD92" s="306">
        <f t="shared" si="40"/>
        <v>3.9800000000000002E-2</v>
      </c>
      <c r="AE92" s="307">
        <f t="shared" si="40"/>
        <v>7.5499999999999998E-2</v>
      </c>
      <c r="AF92" s="233">
        <f t="shared" si="41"/>
        <v>107440.6</v>
      </c>
      <c r="AG92" s="234">
        <f t="shared" si="42"/>
        <v>0.59797510000000009</v>
      </c>
    </row>
    <row r="93" spans="2:33" x14ac:dyDescent="0.25">
      <c r="P93" s="178" t="str">
        <f t="shared" si="36"/>
        <v>Rabai Power</v>
      </c>
      <c r="Q93" s="41" t="str">
        <f t="shared" si="36"/>
        <v>HFO</v>
      </c>
      <c r="R93" s="41">
        <f t="shared" si="36"/>
        <v>200</v>
      </c>
      <c r="S93" s="76">
        <f t="shared" si="34"/>
        <v>119.741</v>
      </c>
      <c r="T93" s="188">
        <f t="shared" si="37"/>
        <v>119741</v>
      </c>
      <c r="U93" s="189">
        <f t="shared" si="38"/>
        <v>23948200</v>
      </c>
      <c r="V93" s="33"/>
      <c r="W93" s="33"/>
      <c r="AA93" s="11" t="str">
        <f t="shared" si="39"/>
        <v>Rabai Power</v>
      </c>
      <c r="AB93" s="13" t="str">
        <f t="shared" si="39"/>
        <v>HFO</v>
      </c>
      <c r="AC93" s="218">
        <f t="shared" si="35"/>
        <v>23948200</v>
      </c>
      <c r="AD93" s="306">
        <f t="shared" si="40"/>
        <v>3.9800000000000002E-2</v>
      </c>
      <c r="AE93" s="307">
        <f t="shared" si="40"/>
        <v>7.5499999999999998E-2</v>
      </c>
      <c r="AF93" s="233">
        <f t="shared" si="41"/>
        <v>119741</v>
      </c>
      <c r="AG93" s="234">
        <f t="shared" si="42"/>
        <v>0.60097999999999996</v>
      </c>
    </row>
    <row r="94" spans="2:33" x14ac:dyDescent="0.25">
      <c r="P94" s="178" t="str">
        <f t="shared" si="36"/>
        <v>Triumph Diesel</v>
      </c>
      <c r="Q94" s="41" t="str">
        <f t="shared" si="36"/>
        <v>HFO</v>
      </c>
      <c r="R94" s="41">
        <f t="shared" si="36"/>
        <v>201</v>
      </c>
      <c r="S94" s="76">
        <f t="shared" si="34"/>
        <v>16.412099999999999</v>
      </c>
      <c r="T94" s="188">
        <f t="shared" si="37"/>
        <v>16412.099999999999</v>
      </c>
      <c r="U94" s="189">
        <f t="shared" si="38"/>
        <v>3298832.0999999996</v>
      </c>
      <c r="V94" s="33"/>
      <c r="W94" s="33"/>
      <c r="AA94" s="11" t="str">
        <f t="shared" si="39"/>
        <v>Triumph Diesel</v>
      </c>
      <c r="AB94" s="13" t="str">
        <f t="shared" si="39"/>
        <v>HFO</v>
      </c>
      <c r="AC94" s="218">
        <f t="shared" si="35"/>
        <v>3298832.0999999996</v>
      </c>
      <c r="AD94" s="306">
        <f t="shared" si="40"/>
        <v>3.9800000000000002E-2</v>
      </c>
      <c r="AE94" s="307">
        <f t="shared" si="40"/>
        <v>7.5499999999999998E-2</v>
      </c>
      <c r="AF94" s="233">
        <f t="shared" si="41"/>
        <v>16412.099999999999</v>
      </c>
      <c r="AG94" s="234">
        <f t="shared" si="42"/>
        <v>0.60398489999999994</v>
      </c>
    </row>
    <row r="95" spans="2:33" x14ac:dyDescent="0.25">
      <c r="P95" s="178" t="str">
        <f t="shared" si="36"/>
        <v>Gulf Power</v>
      </c>
      <c r="Q95" s="41" t="str">
        <f t="shared" si="36"/>
        <v>HFO</v>
      </c>
      <c r="R95" s="41">
        <f t="shared" si="36"/>
        <v>215</v>
      </c>
      <c r="S95" s="76">
        <f t="shared" si="34"/>
        <v>37.117179999999998</v>
      </c>
      <c r="T95" s="188">
        <f t="shared" si="37"/>
        <v>37117.18</v>
      </c>
      <c r="U95" s="189">
        <f t="shared" si="38"/>
        <v>7980193.7000000002</v>
      </c>
      <c r="V95" s="33"/>
      <c r="W95" s="33"/>
      <c r="AA95" s="11" t="str">
        <f t="shared" si="39"/>
        <v>Gulf Power</v>
      </c>
      <c r="AB95" s="13" t="str">
        <f t="shared" si="39"/>
        <v>HFO</v>
      </c>
      <c r="AC95" s="218">
        <f t="shared" si="35"/>
        <v>7980193.7000000002</v>
      </c>
      <c r="AD95" s="306">
        <f t="shared" si="40"/>
        <v>3.9800000000000002E-2</v>
      </c>
      <c r="AE95" s="307">
        <f t="shared" si="40"/>
        <v>7.5499999999999998E-2</v>
      </c>
      <c r="AF95" s="233">
        <f t="shared" si="41"/>
        <v>37117.18</v>
      </c>
      <c r="AG95" s="234">
        <f t="shared" si="42"/>
        <v>0.64605350000000006</v>
      </c>
    </row>
    <row r="96" spans="2:33" ht="15.75" thickBot="1" x14ac:dyDescent="0.3">
      <c r="P96" s="181" t="str">
        <f t="shared" si="36"/>
        <v>Aggreko Power - Muhoroni</v>
      </c>
      <c r="Q96" s="171" t="str">
        <f t="shared" si="36"/>
        <v>IDO</v>
      </c>
      <c r="R96" s="171">
        <f t="shared" si="36"/>
        <v>223</v>
      </c>
      <c r="S96" s="190">
        <f t="shared" si="34"/>
        <v>0</v>
      </c>
      <c r="T96" s="191">
        <f t="shared" si="37"/>
        <v>0</v>
      </c>
      <c r="U96" s="192">
        <f t="shared" si="38"/>
        <v>0</v>
      </c>
      <c r="V96" s="33"/>
      <c r="W96" s="33"/>
      <c r="AA96" s="209" t="str">
        <f t="shared" si="39"/>
        <v>Aggreko Power - Muhoroni</v>
      </c>
      <c r="AB96" s="210" t="str">
        <f t="shared" si="39"/>
        <v>IDO</v>
      </c>
      <c r="AC96" s="221">
        <f t="shared" si="35"/>
        <v>0</v>
      </c>
      <c r="AD96" s="306">
        <f t="shared" si="40"/>
        <v>4.1399999999999999E-2</v>
      </c>
      <c r="AE96" s="307">
        <f t="shared" si="40"/>
        <v>3.9800000000000002E-2</v>
      </c>
      <c r="AF96" s="233">
        <f t="shared" si="41"/>
        <v>0</v>
      </c>
      <c r="AG96" s="234">
        <v>0</v>
      </c>
    </row>
    <row r="97" spans="16:33" x14ac:dyDescent="0.25">
      <c r="P97" s="167"/>
      <c r="Q97" s="167"/>
      <c r="R97" s="167"/>
      <c r="S97" s="165"/>
      <c r="T97" s="166"/>
      <c r="U97" s="168"/>
      <c r="V97" s="33"/>
      <c r="W97" s="33"/>
      <c r="AA97" s="16"/>
      <c r="AB97" s="16"/>
      <c r="AC97" s="213"/>
      <c r="AD97" s="214"/>
      <c r="AE97" s="167"/>
      <c r="AF97" s="215"/>
      <c r="AG97" s="235"/>
    </row>
    <row r="98" spans="16:33" x14ac:dyDescent="0.25">
      <c r="P98" s="42"/>
      <c r="Q98" s="42"/>
      <c r="R98" s="42"/>
      <c r="S98" s="96"/>
      <c r="T98" s="34"/>
      <c r="U98" s="33"/>
      <c r="V98" s="33"/>
      <c r="W98" s="33"/>
      <c r="AA98" s="3"/>
      <c r="AB98" s="3"/>
      <c r="AC98" s="27"/>
      <c r="AD98" s="44"/>
      <c r="AE98" s="43"/>
      <c r="AF98" s="29"/>
      <c r="AG98" s="35"/>
    </row>
    <row r="99" spans="16:33" x14ac:dyDescent="0.25">
      <c r="P99" s="42"/>
      <c r="Q99" s="42"/>
      <c r="R99" s="42"/>
      <c r="S99" s="96"/>
      <c r="T99" s="34"/>
      <c r="U99" s="33"/>
      <c r="V99" s="33"/>
      <c r="W99" s="33"/>
      <c r="AA99" s="3"/>
      <c r="AB99" s="3"/>
      <c r="AC99" s="27"/>
      <c r="AD99" s="44"/>
      <c r="AE99" s="42"/>
      <c r="AF99" s="29"/>
      <c r="AG99" s="35"/>
    </row>
    <row r="100" spans="16:33" x14ac:dyDescent="0.25">
      <c r="P100" s="42"/>
      <c r="Q100" s="42"/>
      <c r="R100" s="42"/>
      <c r="S100" s="96"/>
      <c r="T100" s="34"/>
      <c r="U100" s="33"/>
      <c r="V100" s="33"/>
      <c r="W100" s="33"/>
      <c r="AA100" s="3"/>
      <c r="AB100" s="3"/>
      <c r="AC100" s="27"/>
      <c r="AD100" s="44"/>
      <c r="AE100" s="42"/>
      <c r="AF100" s="29"/>
      <c r="AG100" s="35"/>
    </row>
    <row r="101" spans="16:33" x14ac:dyDescent="0.25">
      <c r="S101" s="33"/>
      <c r="V101" s="33"/>
      <c r="W101" s="33"/>
    </row>
    <row r="102" spans="16:33" x14ac:dyDescent="0.25">
      <c r="V102" s="33"/>
      <c r="W102" s="33"/>
    </row>
    <row r="103" spans="16:33" x14ac:dyDescent="0.25">
      <c r="V103" s="33"/>
      <c r="W103" s="33"/>
    </row>
    <row r="104" spans="16:33" x14ac:dyDescent="0.25">
      <c r="V104" s="33"/>
      <c r="W104" s="33"/>
    </row>
    <row r="105" spans="16:33" x14ac:dyDescent="0.25">
      <c r="V105" s="33"/>
      <c r="W105" s="33"/>
    </row>
    <row r="106" spans="16:33" x14ac:dyDescent="0.25">
      <c r="V106" s="33"/>
      <c r="W106" s="33"/>
    </row>
  </sheetData>
  <sortState ref="B15:M62">
    <sortCondition ref="D15:D62"/>
    <sortCondition ref="C15:C62"/>
  </sortState>
  <mergeCells count="17">
    <mergeCell ref="J23:J27"/>
    <mergeCell ref="J38:J39"/>
    <mergeCell ref="H57:H58"/>
    <mergeCell ref="I57:I58"/>
    <mergeCell ref="J57:J58"/>
    <mergeCell ref="H19:H21"/>
    <mergeCell ref="I20:I21"/>
    <mergeCell ref="J20:J21"/>
    <mergeCell ref="H55:H56"/>
    <mergeCell ref="I55:I56"/>
    <mergeCell ref="I34:I36"/>
    <mergeCell ref="J34:J36"/>
    <mergeCell ref="H34:H36"/>
    <mergeCell ref="H38:H39"/>
    <mergeCell ref="I38:I39"/>
    <mergeCell ref="H23:H27"/>
    <mergeCell ref="I23:I27"/>
  </mergeCells>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3"/>
  <sheetViews>
    <sheetView topLeftCell="A2" zoomScale="130" zoomScaleNormal="130" workbookViewId="0">
      <selection activeCell="F20" sqref="F20"/>
    </sheetView>
  </sheetViews>
  <sheetFormatPr defaultColWidth="8.875" defaultRowHeight="15" x14ac:dyDescent="0.25"/>
  <cols>
    <col min="1" max="1" width="64.625" style="241" bestFit="1" customWidth="1"/>
    <col min="2" max="2" width="10.625" style="241" customWidth="1"/>
    <col min="3" max="3" width="12.375" style="241" customWidth="1"/>
    <col min="4" max="16384" width="8.875" style="241"/>
  </cols>
  <sheetData>
    <row r="1" spans="1:8" ht="15.75" thickBot="1" x14ac:dyDescent="0.3">
      <c r="A1" s="333" t="s">
        <v>0</v>
      </c>
      <c r="B1" s="333"/>
      <c r="C1" s="333"/>
      <c r="D1" s="240"/>
      <c r="E1" s="240"/>
      <c r="F1" s="58"/>
      <c r="G1" s="59"/>
      <c r="H1" s="59"/>
    </row>
    <row r="2" spans="1:8" ht="15.75" thickTop="1" x14ac:dyDescent="0.25">
      <c r="A2" s="334" t="s">
        <v>1</v>
      </c>
      <c r="B2" s="336" t="s">
        <v>2</v>
      </c>
      <c r="C2" s="336"/>
      <c r="D2" s="338" t="s">
        <v>3</v>
      </c>
      <c r="E2" s="338"/>
      <c r="F2" s="338"/>
      <c r="G2" s="338"/>
      <c r="H2" s="339"/>
    </row>
    <row r="3" spans="1:8" x14ac:dyDescent="0.25">
      <c r="A3" s="335"/>
      <c r="B3" s="337"/>
      <c r="C3" s="337"/>
      <c r="D3" s="340"/>
      <c r="E3" s="340"/>
      <c r="F3" s="340"/>
      <c r="G3" s="340"/>
      <c r="H3" s="341"/>
    </row>
    <row r="4" spans="1:8" ht="29.25" x14ac:dyDescent="0.25">
      <c r="A4" s="335"/>
      <c r="B4" s="60" t="s">
        <v>4</v>
      </c>
      <c r="C4" s="61" t="s">
        <v>5</v>
      </c>
      <c r="D4" s="60" t="s">
        <v>6</v>
      </c>
      <c r="E4" s="60" t="s">
        <v>7</v>
      </c>
      <c r="F4" s="60" t="s">
        <v>8</v>
      </c>
      <c r="G4" s="60" t="s">
        <v>9</v>
      </c>
      <c r="H4" s="242" t="s">
        <v>10</v>
      </c>
    </row>
    <row r="5" spans="1:8" x14ac:dyDescent="0.25">
      <c r="A5" s="62" t="s">
        <v>11</v>
      </c>
      <c r="B5" s="63"/>
      <c r="C5" s="63"/>
      <c r="D5" s="63"/>
      <c r="E5" s="63"/>
      <c r="F5" s="243"/>
      <c r="G5" s="243"/>
      <c r="H5" s="244"/>
    </row>
    <row r="6" spans="1:8" x14ac:dyDescent="0.25">
      <c r="A6" s="64" t="s">
        <v>12</v>
      </c>
      <c r="B6" s="63"/>
      <c r="C6" s="63"/>
      <c r="D6" s="63"/>
      <c r="E6" s="63"/>
      <c r="F6" s="243"/>
      <c r="G6" s="243"/>
      <c r="H6" s="244"/>
    </row>
    <row r="7" spans="1:8" x14ac:dyDescent="0.25">
      <c r="A7" s="65" t="s">
        <v>13</v>
      </c>
      <c r="B7" s="66">
        <v>225</v>
      </c>
      <c r="C7" s="66">
        <v>216</v>
      </c>
      <c r="D7" s="245">
        <v>709.87680457971999</v>
      </c>
      <c r="E7" s="245">
        <v>862.02099999999996</v>
      </c>
      <c r="F7" s="245">
        <v>775.27</v>
      </c>
      <c r="G7" s="245">
        <v>724.11900000000003</v>
      </c>
      <c r="H7" s="246">
        <v>869.08299999999997</v>
      </c>
    </row>
    <row r="8" spans="1:8" x14ac:dyDescent="0.25">
      <c r="A8" s="65" t="s">
        <v>14</v>
      </c>
      <c r="B8" s="66">
        <v>94.2</v>
      </c>
      <c r="C8" s="66">
        <v>90</v>
      </c>
      <c r="D8" s="245">
        <v>357.98200000000003</v>
      </c>
      <c r="E8" s="245">
        <v>434.03300000000002</v>
      </c>
      <c r="F8" s="245">
        <v>383.78800000000001</v>
      </c>
      <c r="G8" s="245">
        <v>321.30799999999999</v>
      </c>
      <c r="H8" s="246">
        <v>398.58600000000001</v>
      </c>
    </row>
    <row r="9" spans="1:8" x14ac:dyDescent="0.25">
      <c r="A9" s="65" t="s">
        <v>15</v>
      </c>
      <c r="B9" s="66">
        <v>168</v>
      </c>
      <c r="C9" s="66">
        <v>164</v>
      </c>
      <c r="D9" s="247">
        <v>717.64</v>
      </c>
      <c r="E9" s="247">
        <v>996.28700000000003</v>
      </c>
      <c r="F9" s="247">
        <v>938.471</v>
      </c>
      <c r="G9" s="247">
        <v>750.98299999999995</v>
      </c>
      <c r="H9" s="248">
        <v>1025.539</v>
      </c>
    </row>
    <row r="10" spans="1:8" x14ac:dyDescent="0.25">
      <c r="A10" s="65" t="s">
        <v>16</v>
      </c>
      <c r="B10" s="66">
        <v>72</v>
      </c>
      <c r="C10" s="66">
        <v>70.5</v>
      </c>
      <c r="D10" s="245">
        <v>165.30400064</v>
      </c>
      <c r="E10" s="245">
        <v>208.27415936000003</v>
      </c>
      <c r="F10" s="245">
        <v>183.19944000000001</v>
      </c>
      <c r="G10" s="245">
        <v>179.23176000000001</v>
      </c>
      <c r="H10" s="246">
        <v>193.1746</v>
      </c>
    </row>
    <row r="11" spans="1:8" x14ac:dyDescent="0.25">
      <c r="A11" s="65" t="s">
        <v>17</v>
      </c>
      <c r="B11" s="66">
        <v>40</v>
      </c>
      <c r="C11" s="66">
        <v>40</v>
      </c>
      <c r="D11" s="245">
        <v>137.72399999999999</v>
      </c>
      <c r="E11" s="245">
        <v>126.68899999999999</v>
      </c>
      <c r="F11" s="245">
        <v>169.43600000000001</v>
      </c>
      <c r="G11" s="245">
        <v>107.486</v>
      </c>
      <c r="H11" s="246">
        <v>198.96799999999999</v>
      </c>
    </row>
    <row r="12" spans="1:8" x14ac:dyDescent="0.25">
      <c r="A12" s="65" t="s">
        <v>18</v>
      </c>
      <c r="B12" s="66">
        <v>20</v>
      </c>
      <c r="C12" s="66">
        <v>20</v>
      </c>
      <c r="D12" s="245">
        <v>108.23233999999999</v>
      </c>
      <c r="E12" s="245">
        <v>109.27146</v>
      </c>
      <c r="F12" s="245">
        <v>70.972581000000005</v>
      </c>
      <c r="G12" s="245">
        <v>95.555128999999994</v>
      </c>
      <c r="H12" s="246">
        <v>95.605975999999998</v>
      </c>
    </row>
    <row r="13" spans="1:8" x14ac:dyDescent="0.25">
      <c r="A13" s="65" t="s">
        <v>19</v>
      </c>
      <c r="B13" s="66">
        <v>106</v>
      </c>
      <c r="C13" s="66">
        <v>105</v>
      </c>
      <c r="D13" s="245">
        <v>551.22378000000003</v>
      </c>
      <c r="E13" s="245">
        <v>426.23361999999997</v>
      </c>
      <c r="F13" s="245">
        <v>402.09575000000001</v>
      </c>
      <c r="G13" s="245">
        <v>457.89765</v>
      </c>
      <c r="H13" s="246">
        <v>544.83119999999997</v>
      </c>
    </row>
    <row r="14" spans="1:8" x14ac:dyDescent="0.25">
      <c r="A14" s="65" t="s">
        <v>20</v>
      </c>
      <c r="B14" s="66">
        <v>60</v>
      </c>
      <c r="C14" s="66">
        <v>60</v>
      </c>
      <c r="D14" s="245">
        <v>375.54300000000001</v>
      </c>
      <c r="E14" s="245">
        <v>418.59300000000002</v>
      </c>
      <c r="F14" s="245">
        <v>281.55099999999999</v>
      </c>
      <c r="G14" s="245">
        <v>388.03</v>
      </c>
      <c r="H14" s="246">
        <v>257.52300000000002</v>
      </c>
    </row>
    <row r="15" spans="1:8" x14ac:dyDescent="0.25">
      <c r="A15" s="65" t="s">
        <v>21</v>
      </c>
      <c r="B15" s="66">
        <v>21</v>
      </c>
      <c r="C15" s="66">
        <v>20</v>
      </c>
      <c r="D15" s="74">
        <v>124.54464</v>
      </c>
      <c r="E15" s="74">
        <v>140.31094999999999</v>
      </c>
      <c r="F15" s="74">
        <v>90.305899999999994</v>
      </c>
      <c r="G15" s="74">
        <v>128.97855000000001</v>
      </c>
      <c r="H15" s="246">
        <v>82.178650000000005</v>
      </c>
    </row>
    <row r="16" spans="1:8" x14ac:dyDescent="0.25">
      <c r="A16" s="65" t="s">
        <v>22</v>
      </c>
      <c r="B16" s="66">
        <v>11.73</v>
      </c>
      <c r="C16" s="66">
        <v>11.22</v>
      </c>
      <c r="D16" s="74">
        <v>60.171200122239995</v>
      </c>
      <c r="E16" s="74">
        <v>62.635439795000003</v>
      </c>
      <c r="F16" s="74">
        <v>43.937441070000006</v>
      </c>
      <c r="G16" s="74">
        <v>32.815944151999993</v>
      </c>
      <c r="H16" s="246">
        <v>41.675363691999998</v>
      </c>
    </row>
    <row r="17" spans="1:8" x14ac:dyDescent="0.25">
      <c r="A17" s="64" t="s">
        <v>23</v>
      </c>
      <c r="B17" s="249">
        <f t="shared" ref="B17:H17" si="0">SUM(B7:B16)</f>
        <v>817.93000000000006</v>
      </c>
      <c r="C17" s="249">
        <f t="shared" si="0"/>
        <v>796.72</v>
      </c>
      <c r="D17" s="249">
        <f t="shared" si="0"/>
        <v>3308.2417653419598</v>
      </c>
      <c r="E17" s="249">
        <f t="shared" si="0"/>
        <v>3784.3486291549998</v>
      </c>
      <c r="F17" s="249">
        <f t="shared" si="0"/>
        <v>3339.0271120699999</v>
      </c>
      <c r="G17" s="249">
        <f t="shared" si="0"/>
        <v>3186.4050331519993</v>
      </c>
      <c r="H17" s="250">
        <f t="shared" si="0"/>
        <v>3707.164789691999</v>
      </c>
    </row>
    <row r="18" spans="1:8" x14ac:dyDescent="0.25">
      <c r="A18" s="64" t="s">
        <v>24</v>
      </c>
      <c r="B18" s="68"/>
      <c r="C18" s="68"/>
      <c r="D18" s="68"/>
      <c r="E18" s="68"/>
      <c r="F18" s="68"/>
      <c r="G18" s="68"/>
      <c r="H18" s="246"/>
    </row>
    <row r="19" spans="1:8" x14ac:dyDescent="0.25">
      <c r="A19" s="65" t="s">
        <v>25</v>
      </c>
      <c r="B19" s="245">
        <v>73.5</v>
      </c>
      <c r="C19" s="245">
        <v>60</v>
      </c>
      <c r="D19" s="245">
        <v>156.505</v>
      </c>
      <c r="E19" s="245">
        <v>128.559</v>
      </c>
      <c r="F19" s="245">
        <v>211.28</v>
      </c>
      <c r="G19" s="245">
        <v>238.25700000000001</v>
      </c>
      <c r="H19" s="246">
        <v>196.81100000000001</v>
      </c>
    </row>
    <row r="20" spans="1:8" x14ac:dyDescent="0.25">
      <c r="A20" s="65" t="s">
        <v>26</v>
      </c>
      <c r="B20" s="245">
        <v>120</v>
      </c>
      <c r="C20" s="245">
        <v>115</v>
      </c>
      <c r="D20" s="245">
        <v>299.02800000000002</v>
      </c>
      <c r="E20" s="245">
        <v>181.39400000000001</v>
      </c>
      <c r="F20" s="245">
        <v>512.12900000000002</v>
      </c>
      <c r="G20" s="245">
        <v>583.80600000000004</v>
      </c>
      <c r="H20" s="246">
        <v>489.65699999999998</v>
      </c>
    </row>
    <row r="21" spans="1:8" x14ac:dyDescent="0.25">
      <c r="A21" s="65" t="s">
        <v>27</v>
      </c>
      <c r="B21" s="245">
        <v>60</v>
      </c>
      <c r="C21" s="245">
        <v>56</v>
      </c>
      <c r="D21" s="245">
        <v>4.1037131740315953</v>
      </c>
      <c r="E21" s="245">
        <v>0.61981483979333163</v>
      </c>
      <c r="F21" s="245">
        <v>108.21213862649999</v>
      </c>
      <c r="G21" s="245">
        <v>65.496619999999993</v>
      </c>
      <c r="H21" s="246">
        <v>67.436300000000003</v>
      </c>
    </row>
    <row r="22" spans="1:8" x14ac:dyDescent="0.25">
      <c r="A22" s="65" t="s">
        <v>28</v>
      </c>
      <c r="B22" s="245">
        <v>0</v>
      </c>
      <c r="C22" s="245">
        <v>0</v>
      </c>
      <c r="D22" s="245">
        <v>11.686987244000001</v>
      </c>
      <c r="E22" s="245">
        <v>12.438198604</v>
      </c>
      <c r="F22" s="245">
        <v>0</v>
      </c>
      <c r="G22" s="245">
        <v>0</v>
      </c>
      <c r="H22" s="246">
        <v>0</v>
      </c>
    </row>
    <row r="23" spans="1:8" x14ac:dyDescent="0.25">
      <c r="A23" s="65" t="s">
        <v>29</v>
      </c>
      <c r="B23" s="245">
        <v>0</v>
      </c>
      <c r="C23" s="245">
        <v>0</v>
      </c>
      <c r="D23" s="245">
        <v>21.026316617000003</v>
      </c>
      <c r="E23" s="245">
        <v>18.64864232</v>
      </c>
      <c r="F23" s="245">
        <v>0</v>
      </c>
      <c r="G23" s="245">
        <v>0</v>
      </c>
      <c r="H23" s="246">
        <v>0</v>
      </c>
    </row>
    <row r="24" spans="1:8" x14ac:dyDescent="0.25">
      <c r="A24" s="64" t="s">
        <v>30</v>
      </c>
      <c r="B24" s="249">
        <f t="shared" ref="B24:H24" si="1">SUM(B19:B23)</f>
        <v>253.5</v>
      </c>
      <c r="C24" s="249">
        <f t="shared" si="1"/>
        <v>231</v>
      </c>
      <c r="D24" s="249">
        <f t="shared" si="1"/>
        <v>492.35001703503167</v>
      </c>
      <c r="E24" s="249">
        <f t="shared" si="1"/>
        <v>341.6596557637933</v>
      </c>
      <c r="F24" s="249">
        <f t="shared" si="1"/>
        <v>831.62113862649994</v>
      </c>
      <c r="G24" s="249">
        <f t="shared" si="1"/>
        <v>887.55962000000011</v>
      </c>
      <c r="H24" s="251">
        <f t="shared" si="1"/>
        <v>753.90429999999992</v>
      </c>
    </row>
    <row r="25" spans="1:8" x14ac:dyDescent="0.25">
      <c r="A25" s="64" t="s">
        <v>31</v>
      </c>
      <c r="B25" s="245"/>
      <c r="C25" s="245"/>
      <c r="D25" s="245"/>
      <c r="E25" s="245"/>
      <c r="F25" s="245"/>
      <c r="G25" s="245"/>
      <c r="H25" s="246"/>
    </row>
    <row r="26" spans="1:8" x14ac:dyDescent="0.25">
      <c r="A26" s="65" t="s">
        <v>32</v>
      </c>
      <c r="B26" s="66">
        <v>45</v>
      </c>
      <c r="C26" s="66">
        <v>44</v>
      </c>
      <c r="D26" s="74">
        <v>332.69448999999997</v>
      </c>
      <c r="E26" s="74">
        <v>331.06394</v>
      </c>
      <c r="F26" s="74">
        <v>194.69220000000001</v>
      </c>
      <c r="G26" s="74">
        <v>247.34769600000001</v>
      </c>
      <c r="H26" s="246">
        <v>285.13531</v>
      </c>
    </row>
    <row r="27" spans="1:8" x14ac:dyDescent="0.25">
      <c r="A27" s="65" t="s">
        <v>33</v>
      </c>
      <c r="B27" s="66">
        <v>105</v>
      </c>
      <c r="C27" s="66">
        <v>101</v>
      </c>
      <c r="D27" s="74">
        <v>756.3981</v>
      </c>
      <c r="E27" s="74">
        <v>814.38345100000004</v>
      </c>
      <c r="F27" s="74">
        <v>790.69028700000001</v>
      </c>
      <c r="G27" s="74">
        <v>831.50176199999999</v>
      </c>
      <c r="H27" s="246">
        <v>796.38732400000004</v>
      </c>
    </row>
    <row r="28" spans="1:8" x14ac:dyDescent="0.25">
      <c r="A28" s="65" t="s">
        <v>34</v>
      </c>
      <c r="B28" s="66">
        <v>2.44</v>
      </c>
      <c r="C28" s="66">
        <v>2.44</v>
      </c>
      <c r="D28" s="74">
        <v>10.988796000000001</v>
      </c>
      <c r="E28" s="74">
        <v>9.8526550000000004</v>
      </c>
      <c r="F28" s="74">
        <v>0</v>
      </c>
      <c r="G28" s="74">
        <v>6.1690149999999999</v>
      </c>
      <c r="H28" s="246">
        <v>10.222923</v>
      </c>
    </row>
    <row r="29" spans="1:8" x14ac:dyDescent="0.25">
      <c r="A29" s="65" t="s">
        <v>35</v>
      </c>
      <c r="B29" s="252">
        <v>20</v>
      </c>
      <c r="C29" s="252">
        <v>20</v>
      </c>
      <c r="D29" s="253">
        <v>9.4981399999999994</v>
      </c>
      <c r="E29" s="253">
        <v>16</v>
      </c>
      <c r="F29" s="253">
        <v>89.45809795000001</v>
      </c>
      <c r="G29" s="253">
        <v>127.116552</v>
      </c>
      <c r="H29" s="254">
        <v>129.041077</v>
      </c>
    </row>
    <row r="30" spans="1:8" x14ac:dyDescent="0.25">
      <c r="A30" s="65" t="s">
        <v>36</v>
      </c>
      <c r="B30" s="66">
        <v>12.8</v>
      </c>
      <c r="C30" s="66">
        <v>12.8</v>
      </c>
      <c r="D30" s="74">
        <v>78.418541000000005</v>
      </c>
      <c r="E30" s="74">
        <v>74.910486000000006</v>
      </c>
      <c r="F30" s="74">
        <v>74.383319</v>
      </c>
      <c r="G30" s="74">
        <v>66.135510999999994</v>
      </c>
      <c r="H30" s="246">
        <v>65.682016000000004</v>
      </c>
    </row>
    <row r="31" spans="1:8" x14ac:dyDescent="0.25">
      <c r="A31" s="65" t="s">
        <v>37</v>
      </c>
      <c r="B31" s="66">
        <v>47.8</v>
      </c>
      <c r="C31" s="66">
        <v>47.8</v>
      </c>
      <c r="D31" s="74">
        <v>108.50432444000002</v>
      </c>
      <c r="E31" s="74">
        <v>265.74412288500002</v>
      </c>
      <c r="F31" s="74">
        <v>308.80573851999998</v>
      </c>
      <c r="G31" s="74">
        <v>324.84032999999999</v>
      </c>
      <c r="H31" s="246">
        <v>297.173676</v>
      </c>
    </row>
    <row r="32" spans="1:8" x14ac:dyDescent="0.25">
      <c r="A32" s="65" t="s">
        <v>38</v>
      </c>
      <c r="B32" s="66">
        <v>140</v>
      </c>
      <c r="C32" s="66">
        <v>140</v>
      </c>
      <c r="D32" s="74">
        <v>1064.099612</v>
      </c>
      <c r="E32" s="74">
        <v>975.51353900000004</v>
      </c>
      <c r="F32" s="74">
        <v>852.33076700000004</v>
      </c>
      <c r="G32" s="255">
        <v>1131.7094959999999</v>
      </c>
      <c r="H32" s="248">
        <v>1094.9959409999999</v>
      </c>
    </row>
    <row r="33" spans="1:8" x14ac:dyDescent="0.25">
      <c r="A33" s="65" t="s">
        <v>39</v>
      </c>
      <c r="B33" s="66">
        <v>140</v>
      </c>
      <c r="C33" s="66">
        <v>140</v>
      </c>
      <c r="D33" s="74">
        <v>743.62727800000005</v>
      </c>
      <c r="E33" s="74">
        <v>1054.56323</v>
      </c>
      <c r="F33" s="74">
        <v>968.348793</v>
      </c>
      <c r="G33" s="255">
        <v>1133.133075</v>
      </c>
      <c r="H33" s="248">
        <v>1068.8581380000001</v>
      </c>
    </row>
    <row r="34" spans="1:8" x14ac:dyDescent="0.25">
      <c r="A34" s="64" t="s">
        <v>40</v>
      </c>
      <c r="B34" s="67">
        <f t="shared" ref="B34:H34" si="2">SUM(B26:B33)</f>
        <v>513.04</v>
      </c>
      <c r="C34" s="67">
        <f t="shared" si="2"/>
        <v>508.04</v>
      </c>
      <c r="D34" s="67">
        <f t="shared" si="2"/>
        <v>3104.2292814399998</v>
      </c>
      <c r="E34" s="67">
        <f t="shared" si="2"/>
        <v>3542.0314238849996</v>
      </c>
      <c r="F34" s="67">
        <f t="shared" si="2"/>
        <v>3278.70920247</v>
      </c>
      <c r="G34" s="67">
        <f t="shared" si="2"/>
        <v>3867.9534369999992</v>
      </c>
      <c r="H34" s="250">
        <f t="shared" si="2"/>
        <v>3747.4964050000003</v>
      </c>
    </row>
    <row r="35" spans="1:8" x14ac:dyDescent="0.25">
      <c r="A35" s="64" t="s">
        <v>41</v>
      </c>
      <c r="B35" s="68"/>
      <c r="C35" s="68"/>
      <c r="D35" s="245"/>
      <c r="E35" s="245"/>
      <c r="F35" s="245"/>
      <c r="G35" s="245"/>
      <c r="H35" s="246"/>
    </row>
    <row r="36" spans="1:8" x14ac:dyDescent="0.25">
      <c r="A36" s="65" t="s">
        <v>42</v>
      </c>
      <c r="B36" s="66">
        <v>25.5</v>
      </c>
      <c r="C36" s="66">
        <v>25.5</v>
      </c>
      <c r="D36" s="68">
        <f>'[2]SUMMARY14-15'!$Q$37</f>
        <v>37.694920240000002</v>
      </c>
      <c r="E36" s="68">
        <v>56.656194999999997</v>
      </c>
      <c r="F36" s="68">
        <v>63.177459999999996</v>
      </c>
      <c r="G36" s="68">
        <v>47.464264999999997</v>
      </c>
      <c r="H36" s="246">
        <v>67.44314</v>
      </c>
    </row>
    <row r="37" spans="1:8" x14ac:dyDescent="0.25">
      <c r="A37" s="64" t="s">
        <v>43</v>
      </c>
      <c r="B37" s="69">
        <f>SUM(B36)</f>
        <v>25.5</v>
      </c>
      <c r="C37" s="69">
        <f t="shared" ref="C37:H37" si="3">SUM(C36)</f>
        <v>25.5</v>
      </c>
      <c r="D37" s="69">
        <f t="shared" si="3"/>
        <v>37.694920240000002</v>
      </c>
      <c r="E37" s="69">
        <f t="shared" si="3"/>
        <v>56.656194999999997</v>
      </c>
      <c r="F37" s="69">
        <f t="shared" si="3"/>
        <v>63.177459999999996</v>
      </c>
      <c r="G37" s="69">
        <f t="shared" si="3"/>
        <v>47.464264999999997</v>
      </c>
      <c r="H37" s="250">
        <f t="shared" si="3"/>
        <v>67.44314</v>
      </c>
    </row>
    <row r="38" spans="1:8" x14ac:dyDescent="0.25">
      <c r="A38" s="62" t="s">
        <v>44</v>
      </c>
      <c r="B38" s="249">
        <f t="shared" ref="B38:H38" si="4">B17+B24+B34+B37</f>
        <v>1609.97</v>
      </c>
      <c r="C38" s="249">
        <f t="shared" si="4"/>
        <v>1561.26</v>
      </c>
      <c r="D38" s="249">
        <f t="shared" si="4"/>
        <v>6942.5159840569913</v>
      </c>
      <c r="E38" s="249">
        <f t="shared" si="4"/>
        <v>7724.6959038037921</v>
      </c>
      <c r="F38" s="249">
        <f t="shared" si="4"/>
        <v>7512.5349131664998</v>
      </c>
      <c r="G38" s="249">
        <f t="shared" si="4"/>
        <v>7989.3823551519981</v>
      </c>
      <c r="H38" s="250">
        <f t="shared" si="4"/>
        <v>8276.0086346919979</v>
      </c>
    </row>
    <row r="39" spans="1:8" x14ac:dyDescent="0.25">
      <c r="A39" s="65"/>
      <c r="B39" s="68"/>
      <c r="C39" s="68"/>
      <c r="D39" s="68"/>
      <c r="E39" s="256"/>
      <c r="F39" s="256"/>
      <c r="G39" s="256"/>
      <c r="H39" s="246"/>
    </row>
    <row r="40" spans="1:8" x14ac:dyDescent="0.25">
      <c r="A40" s="62" t="s">
        <v>45</v>
      </c>
      <c r="B40" s="70"/>
      <c r="C40" s="70"/>
      <c r="D40" s="69"/>
      <c r="E40" s="66"/>
      <c r="F40" s="66"/>
      <c r="G40" s="66"/>
      <c r="H40" s="246"/>
    </row>
    <row r="41" spans="1:8" x14ac:dyDescent="0.25">
      <c r="A41" s="65" t="s">
        <v>46</v>
      </c>
      <c r="B41" s="68">
        <v>31.408000000000001</v>
      </c>
      <c r="C41" s="68">
        <v>21.331</v>
      </c>
      <c r="D41" s="68">
        <f>'[2]SUMMARY14-15'!$P$114</f>
        <v>35.079445</v>
      </c>
      <c r="E41" s="68">
        <v>39.916084099999999</v>
      </c>
      <c r="F41" s="68">
        <v>40.827265769999997</v>
      </c>
      <c r="G41" s="68">
        <v>46.867915300000007</v>
      </c>
      <c r="H41" s="246">
        <v>57.633142130000003</v>
      </c>
    </row>
    <row r="42" spans="1:8" x14ac:dyDescent="0.25">
      <c r="A42" s="65" t="s">
        <v>47</v>
      </c>
      <c r="B42" s="70">
        <v>0.55000000000000004</v>
      </c>
      <c r="C42" s="70">
        <v>1.2E-2</v>
      </c>
      <c r="D42" s="70">
        <f>'[2]SUMMARY14-15'!$P$115</f>
        <v>2.9510000000000001E-3</v>
      </c>
      <c r="E42" s="70">
        <v>0</v>
      </c>
      <c r="F42" s="70">
        <v>3.2130000000000001E-3</v>
      </c>
      <c r="G42" s="71">
        <v>4.06E-4</v>
      </c>
      <c r="H42" s="246">
        <v>0</v>
      </c>
    </row>
    <row r="43" spans="1:8" x14ac:dyDescent="0.25">
      <c r="A43" s="65" t="s">
        <v>48</v>
      </c>
      <c r="B43" s="70">
        <v>0.69000000000000006</v>
      </c>
      <c r="C43" s="70">
        <v>0.61799999999999999</v>
      </c>
      <c r="D43" s="70">
        <f>'[2]SUMMARY14-15'!$P$116</f>
        <v>0.89906799999999998</v>
      </c>
      <c r="E43" s="70">
        <v>0.79316600000000004</v>
      </c>
      <c r="F43" s="70">
        <v>0.54298999999999997</v>
      </c>
      <c r="G43" s="70">
        <v>0.123913</v>
      </c>
      <c r="H43" s="246">
        <v>5.7335999999999998E-2</v>
      </c>
    </row>
    <row r="44" spans="1:8" x14ac:dyDescent="0.25">
      <c r="A44" s="64" t="s">
        <v>49</v>
      </c>
      <c r="B44" s="249">
        <f t="shared" ref="B44:H44" si="5">SUM(B41:B43)</f>
        <v>32.648000000000003</v>
      </c>
      <c r="C44" s="249">
        <f t="shared" si="5"/>
        <v>21.960999999999999</v>
      </c>
      <c r="D44" s="72">
        <f t="shared" si="5"/>
        <v>35.981464000000003</v>
      </c>
      <c r="E44" s="72">
        <f t="shared" si="5"/>
        <v>40.709250099999998</v>
      </c>
      <c r="F44" s="72">
        <f t="shared" si="5"/>
        <v>41.373468770000002</v>
      </c>
      <c r="G44" s="72">
        <f t="shared" si="5"/>
        <v>46.992234300000007</v>
      </c>
      <c r="H44" s="251">
        <f t="shared" si="5"/>
        <v>57.690478130000002</v>
      </c>
    </row>
    <row r="45" spans="1:8" x14ac:dyDescent="0.25">
      <c r="A45" s="62" t="s">
        <v>50</v>
      </c>
      <c r="B45" s="68"/>
      <c r="C45" s="68"/>
      <c r="D45" s="245"/>
      <c r="E45" s="245"/>
      <c r="F45" s="245"/>
      <c r="G45" s="245"/>
      <c r="H45" s="246"/>
    </row>
    <row r="46" spans="1:8" x14ac:dyDescent="0.25">
      <c r="A46" s="64" t="s">
        <v>12</v>
      </c>
      <c r="B46" s="68"/>
      <c r="C46" s="68"/>
      <c r="D46" s="245"/>
      <c r="E46" s="245"/>
      <c r="F46" s="245"/>
      <c r="G46" s="245"/>
      <c r="H46" s="246"/>
    </row>
    <row r="47" spans="1:8" x14ac:dyDescent="0.25">
      <c r="A47" s="257" t="s">
        <v>51</v>
      </c>
      <c r="B47" s="73">
        <v>0.28299999999999997</v>
      </c>
      <c r="C47" s="73">
        <v>0.28299999999999997</v>
      </c>
      <c r="D47" s="68">
        <v>0.454287</v>
      </c>
      <c r="E47" s="68">
        <v>0.74406300000000003</v>
      </c>
      <c r="F47" s="68">
        <v>0.27137</v>
      </c>
      <c r="G47" s="68">
        <v>0.63008900000000001</v>
      </c>
      <c r="H47" s="246">
        <v>0.31683</v>
      </c>
    </row>
    <row r="48" spans="1:8" x14ac:dyDescent="0.25">
      <c r="A48" s="65" t="s">
        <v>52</v>
      </c>
      <c r="B48" s="73">
        <v>0.51400000000000001</v>
      </c>
      <c r="C48" s="73">
        <v>0.51400000000000001</v>
      </c>
      <c r="D48" s="68">
        <v>1.6142780000000001</v>
      </c>
      <c r="E48" s="68">
        <v>1.8723799999999999</v>
      </c>
      <c r="F48" s="68">
        <v>0.94664300000000001</v>
      </c>
      <c r="G48" s="68">
        <v>1.439295</v>
      </c>
      <c r="H48" s="246">
        <v>1.1458440000000001</v>
      </c>
    </row>
    <row r="49" spans="1:8" x14ac:dyDescent="0.25">
      <c r="A49" s="65" t="s">
        <v>53</v>
      </c>
      <c r="B49" s="70">
        <v>5</v>
      </c>
      <c r="C49" s="70">
        <v>5</v>
      </c>
      <c r="D49" s="74">
        <v>0</v>
      </c>
      <c r="E49" s="74">
        <v>0</v>
      </c>
      <c r="F49" s="74">
        <v>0.73197999999999996</v>
      </c>
      <c r="G49" s="74">
        <v>18.415642999999999</v>
      </c>
      <c r="H49" s="246">
        <v>20.117509999999999</v>
      </c>
    </row>
    <row r="50" spans="1:8" x14ac:dyDescent="0.25">
      <c r="A50" s="65" t="s">
        <v>54</v>
      </c>
      <c r="B50" s="70">
        <v>2</v>
      </c>
      <c r="C50" s="70">
        <v>2</v>
      </c>
      <c r="D50" s="74">
        <v>0</v>
      </c>
      <c r="E50" s="74">
        <v>0</v>
      </c>
      <c r="F50" s="74">
        <v>0</v>
      </c>
      <c r="G50" s="74">
        <v>16.548680000000001</v>
      </c>
      <c r="H50" s="246">
        <v>11.670361</v>
      </c>
    </row>
    <row r="51" spans="1:8" x14ac:dyDescent="0.25">
      <c r="A51" s="65" t="s">
        <v>55</v>
      </c>
      <c r="B51" s="70">
        <v>0.5</v>
      </c>
      <c r="C51" s="70">
        <v>0.5</v>
      </c>
      <c r="D51" s="74">
        <v>0</v>
      </c>
      <c r="E51" s="74">
        <v>0</v>
      </c>
      <c r="F51" s="74">
        <v>0</v>
      </c>
      <c r="G51" s="68">
        <v>0.80750500000000003</v>
      </c>
      <c r="H51" s="246">
        <v>0.30076599999999998</v>
      </c>
    </row>
    <row r="52" spans="1:8" x14ac:dyDescent="0.25">
      <c r="A52" s="64" t="s">
        <v>23</v>
      </c>
      <c r="B52" s="69">
        <f>SUM(B47:B51)</f>
        <v>8.2970000000000006</v>
      </c>
      <c r="C52" s="69">
        <f t="shared" ref="C52:H52" si="6">SUM(C47:C51)</f>
        <v>8.2970000000000006</v>
      </c>
      <c r="D52" s="69">
        <f t="shared" si="6"/>
        <v>2.068565</v>
      </c>
      <c r="E52" s="69">
        <f t="shared" si="6"/>
        <v>2.6164429999999999</v>
      </c>
      <c r="F52" s="69">
        <f t="shared" si="6"/>
        <v>1.9499930000000001</v>
      </c>
      <c r="G52" s="69">
        <f t="shared" si="6"/>
        <v>37.841211999999999</v>
      </c>
      <c r="H52" s="250">
        <f t="shared" si="6"/>
        <v>33.551311000000005</v>
      </c>
    </row>
    <row r="53" spans="1:8" x14ac:dyDescent="0.25">
      <c r="A53" s="64" t="s">
        <v>56</v>
      </c>
      <c r="B53" s="68"/>
      <c r="C53" s="68"/>
      <c r="D53" s="245"/>
      <c r="E53" s="245"/>
      <c r="F53" s="245"/>
      <c r="G53" s="245"/>
      <c r="H53" s="246"/>
    </row>
    <row r="54" spans="1:8" x14ac:dyDescent="0.25">
      <c r="A54" s="258" t="s">
        <v>57</v>
      </c>
      <c r="B54" s="68">
        <v>121</v>
      </c>
      <c r="C54" s="68">
        <v>121</v>
      </c>
      <c r="D54" s="74">
        <v>955.47447</v>
      </c>
      <c r="E54" s="74">
        <v>937.34986000000004</v>
      </c>
      <c r="F54" s="74">
        <v>925.30484000000001</v>
      </c>
      <c r="G54" s="74">
        <v>941.5843900000001</v>
      </c>
      <c r="H54" s="248">
        <v>1037.88552</v>
      </c>
    </row>
    <row r="55" spans="1:8" x14ac:dyDescent="0.25">
      <c r="A55" s="258" t="s">
        <v>58</v>
      </c>
      <c r="B55" s="68">
        <v>29</v>
      </c>
      <c r="C55" s="68">
        <v>29</v>
      </c>
      <c r="D55" s="74"/>
      <c r="E55" s="74">
        <v>129.48085</v>
      </c>
      <c r="F55" s="74">
        <v>246.90607</v>
      </c>
      <c r="G55" s="74">
        <v>243.84743</v>
      </c>
      <c r="H55" s="246">
        <v>247.40627000000001</v>
      </c>
    </row>
    <row r="56" spans="1:8" x14ac:dyDescent="0.25">
      <c r="A56" s="64" t="s">
        <v>40</v>
      </c>
      <c r="B56" s="67">
        <f>SUM(B54:B55)</f>
        <v>150</v>
      </c>
      <c r="C56" s="67">
        <f t="shared" ref="C56:H56" si="7">SUM(C54:C55)</f>
        <v>150</v>
      </c>
      <c r="D56" s="67">
        <f t="shared" si="7"/>
        <v>955.47447</v>
      </c>
      <c r="E56" s="67">
        <f t="shared" si="7"/>
        <v>1066.83071</v>
      </c>
      <c r="F56" s="67">
        <f t="shared" si="7"/>
        <v>1172.21091</v>
      </c>
      <c r="G56" s="67">
        <f t="shared" si="7"/>
        <v>1185.43182</v>
      </c>
      <c r="H56" s="250">
        <f t="shared" si="7"/>
        <v>1285.29179</v>
      </c>
    </row>
    <row r="57" spans="1:8" x14ac:dyDescent="0.25">
      <c r="A57" s="64" t="s">
        <v>24</v>
      </c>
      <c r="B57" s="68"/>
      <c r="C57" s="68"/>
      <c r="D57" s="245"/>
      <c r="E57" s="245"/>
      <c r="F57" s="245"/>
      <c r="G57" s="245"/>
      <c r="H57" s="246"/>
    </row>
    <row r="58" spans="1:8" x14ac:dyDescent="0.25">
      <c r="A58" s="65" t="s">
        <v>59</v>
      </c>
      <c r="B58" s="68">
        <v>108.846</v>
      </c>
      <c r="C58" s="68">
        <v>102.5</v>
      </c>
      <c r="D58" s="74">
        <v>198.39269999999999</v>
      </c>
      <c r="E58" s="74">
        <v>128.22960745599997</v>
      </c>
      <c r="F58" s="74">
        <v>252.187455</v>
      </c>
      <c r="G58" s="74">
        <v>186.31581</v>
      </c>
      <c r="H58" s="246">
        <v>74.040440000000004</v>
      </c>
    </row>
    <row r="59" spans="1:8" x14ac:dyDescent="0.25">
      <c r="A59" s="65" t="s">
        <v>60</v>
      </c>
      <c r="B59" s="68">
        <v>74</v>
      </c>
      <c r="C59" s="68">
        <v>74</v>
      </c>
      <c r="D59" s="74">
        <v>82.647000000000006</v>
      </c>
      <c r="E59" s="74">
        <v>39.420400000000001</v>
      </c>
      <c r="F59" s="74">
        <v>120.8879</v>
      </c>
      <c r="G59" s="74">
        <v>195.81039999999999</v>
      </c>
      <c r="H59" s="246">
        <v>131.28399999999999</v>
      </c>
    </row>
    <row r="60" spans="1:8" x14ac:dyDescent="0.25">
      <c r="A60" s="65" t="s">
        <v>61</v>
      </c>
      <c r="B60" s="68">
        <v>90</v>
      </c>
      <c r="C60" s="68">
        <v>88.6</v>
      </c>
      <c r="D60" s="74">
        <v>608.55700000000002</v>
      </c>
      <c r="E60" s="74">
        <v>536.322</v>
      </c>
      <c r="F60" s="74">
        <v>606.48400000000004</v>
      </c>
      <c r="G60" s="74">
        <v>562.02700000000004</v>
      </c>
      <c r="H60" s="246">
        <v>119.741</v>
      </c>
    </row>
    <row r="61" spans="1:8" x14ac:dyDescent="0.25">
      <c r="A61" s="65" t="s">
        <v>62</v>
      </c>
      <c r="B61" s="68">
        <v>87</v>
      </c>
      <c r="C61" s="68">
        <v>87</v>
      </c>
      <c r="D61" s="74">
        <v>232.9581</v>
      </c>
      <c r="E61" s="74">
        <v>70.064299999999932</v>
      </c>
      <c r="F61" s="74">
        <v>168.20370000000008</v>
      </c>
      <c r="G61" s="74">
        <v>214.86799999999997</v>
      </c>
      <c r="H61" s="246">
        <v>107.4406</v>
      </c>
    </row>
    <row r="62" spans="1:8" x14ac:dyDescent="0.25">
      <c r="A62" s="65" t="s">
        <v>63</v>
      </c>
      <c r="B62" s="70">
        <v>80.319999999999993</v>
      </c>
      <c r="C62" s="70">
        <v>80.319999999999993</v>
      </c>
      <c r="D62" s="74">
        <v>60.173927749999997</v>
      </c>
      <c r="E62" s="74">
        <v>8.2313259999999993</v>
      </c>
      <c r="F62" s="74">
        <v>60.850879999999997</v>
      </c>
      <c r="G62" s="74">
        <v>80.387630000000001</v>
      </c>
      <c r="H62" s="246">
        <v>37.117179999999998</v>
      </c>
    </row>
    <row r="63" spans="1:8" x14ac:dyDescent="0.25">
      <c r="A63" s="65" t="s">
        <v>64</v>
      </c>
      <c r="B63" s="68">
        <v>83</v>
      </c>
      <c r="C63" s="68">
        <v>83</v>
      </c>
      <c r="D63" s="68">
        <v>4.8</v>
      </c>
      <c r="E63" s="68">
        <v>81.84</v>
      </c>
      <c r="F63" s="74">
        <v>83.000299999999996</v>
      </c>
      <c r="G63" s="74">
        <v>28.317399999999999</v>
      </c>
      <c r="H63" s="246">
        <v>16.412099999999999</v>
      </c>
    </row>
    <row r="64" spans="1:8" x14ac:dyDescent="0.25">
      <c r="A64" s="64" t="s">
        <v>30</v>
      </c>
      <c r="B64" s="67">
        <f>SUM(B58:B63)</f>
        <v>523.16599999999994</v>
      </c>
      <c r="C64" s="67">
        <f t="shared" ref="C64:H64" si="8">SUM(C58:C63)</f>
        <v>515.42000000000007</v>
      </c>
      <c r="D64" s="67">
        <f t="shared" si="8"/>
        <v>1187.5287277500001</v>
      </c>
      <c r="E64" s="67">
        <f t="shared" si="8"/>
        <v>864.10763345599992</v>
      </c>
      <c r="F64" s="67">
        <f t="shared" si="8"/>
        <v>1291.614235</v>
      </c>
      <c r="G64" s="67">
        <f t="shared" si="8"/>
        <v>1267.72624</v>
      </c>
      <c r="H64" s="250">
        <f t="shared" si="8"/>
        <v>486.03532000000001</v>
      </c>
    </row>
    <row r="65" spans="1:8" x14ac:dyDescent="0.25">
      <c r="A65" s="64" t="s">
        <v>65</v>
      </c>
      <c r="B65" s="68"/>
      <c r="C65" s="68"/>
      <c r="D65" s="245"/>
      <c r="E65" s="245"/>
      <c r="F65" s="245"/>
      <c r="G65" s="245"/>
      <c r="H65" s="246"/>
    </row>
    <row r="66" spans="1:8" x14ac:dyDescent="0.25">
      <c r="A66" s="65" t="s">
        <v>66</v>
      </c>
      <c r="B66" s="68">
        <v>26</v>
      </c>
      <c r="C66" s="68">
        <v>21.5</v>
      </c>
      <c r="D66" s="74">
        <v>14.451000000000001</v>
      </c>
      <c r="E66" s="74">
        <v>0</v>
      </c>
      <c r="F66" s="74">
        <v>0</v>
      </c>
      <c r="G66" s="74">
        <v>3.5728400000000038</v>
      </c>
      <c r="H66" s="246">
        <v>4.0000000000000001E-8</v>
      </c>
    </row>
    <row r="67" spans="1:8" x14ac:dyDescent="0.25">
      <c r="A67" s="65" t="s">
        <v>67</v>
      </c>
      <c r="B67" s="68">
        <v>2</v>
      </c>
      <c r="C67" s="68">
        <v>2</v>
      </c>
      <c r="D67" s="74">
        <v>0</v>
      </c>
      <c r="E67" s="74">
        <v>0.31071799999999999</v>
      </c>
      <c r="F67" s="68">
        <v>0.71116500000000005</v>
      </c>
      <c r="G67" s="68">
        <v>0.40387899999999999</v>
      </c>
      <c r="H67" s="246">
        <v>0.26811000000000001</v>
      </c>
    </row>
    <row r="68" spans="1:8" x14ac:dyDescent="0.25">
      <c r="A68" s="64" t="s">
        <v>68</v>
      </c>
      <c r="B68" s="69">
        <f>SUM(B66:B67)</f>
        <v>28</v>
      </c>
      <c r="C68" s="69">
        <f t="shared" ref="C68:H68" si="9">SUM(C66:C67)</f>
        <v>23.5</v>
      </c>
      <c r="D68" s="69">
        <f t="shared" si="9"/>
        <v>14.451000000000001</v>
      </c>
      <c r="E68" s="69">
        <f t="shared" si="9"/>
        <v>0.31071799999999999</v>
      </c>
      <c r="F68" s="69">
        <f t="shared" si="9"/>
        <v>0.71116500000000005</v>
      </c>
      <c r="G68" s="69">
        <f t="shared" si="9"/>
        <v>3.9767190000000037</v>
      </c>
      <c r="H68" s="250">
        <f t="shared" si="9"/>
        <v>0.26811003999999999</v>
      </c>
    </row>
    <row r="69" spans="1:8" x14ac:dyDescent="0.25">
      <c r="A69" s="64" t="s">
        <v>69</v>
      </c>
      <c r="B69" s="68"/>
      <c r="C69" s="68"/>
      <c r="D69" s="74"/>
      <c r="E69" s="74"/>
      <c r="F69" s="68"/>
      <c r="G69" s="68"/>
      <c r="H69" s="246"/>
    </row>
    <row r="70" spans="1:8" x14ac:dyDescent="0.25">
      <c r="A70" s="65" t="s">
        <v>70</v>
      </c>
      <c r="B70" s="70">
        <v>0.25</v>
      </c>
      <c r="C70" s="70">
        <v>0.25</v>
      </c>
      <c r="D70" s="74">
        <v>0</v>
      </c>
      <c r="E70" s="74">
        <v>0</v>
      </c>
      <c r="F70" s="74">
        <v>0</v>
      </c>
      <c r="G70" s="70">
        <v>2.1368999999999999E-2</v>
      </c>
      <c r="H70" s="246">
        <v>0.15166779999999999</v>
      </c>
    </row>
    <row r="71" spans="1:8" x14ac:dyDescent="0.25">
      <c r="A71" s="64" t="s">
        <v>71</v>
      </c>
      <c r="B71" s="259">
        <f>SUM(B70)</f>
        <v>0.25</v>
      </c>
      <c r="C71" s="259">
        <f t="shared" ref="C71:H71" si="10">SUM(C70)</f>
        <v>0.25</v>
      </c>
      <c r="D71" s="259">
        <f t="shared" si="10"/>
        <v>0</v>
      </c>
      <c r="E71" s="259">
        <f t="shared" si="10"/>
        <v>0</v>
      </c>
      <c r="F71" s="259">
        <f t="shared" si="10"/>
        <v>0</v>
      </c>
      <c r="G71" s="259">
        <f t="shared" si="10"/>
        <v>2.1368999999999999E-2</v>
      </c>
      <c r="H71" s="250">
        <f t="shared" si="10"/>
        <v>0.15166779999999999</v>
      </c>
    </row>
    <row r="72" spans="1:8" x14ac:dyDescent="0.25">
      <c r="A72" s="64" t="s">
        <v>41</v>
      </c>
      <c r="B72" s="70"/>
      <c r="C72" s="70"/>
      <c r="D72" s="74"/>
      <c r="E72" s="74"/>
      <c r="F72" s="74"/>
      <c r="G72" s="70"/>
      <c r="H72" s="246"/>
    </row>
    <row r="73" spans="1:8" x14ac:dyDescent="0.25">
      <c r="A73" s="65" t="s">
        <v>72</v>
      </c>
      <c r="B73" s="68">
        <v>310</v>
      </c>
      <c r="C73" s="68">
        <v>300</v>
      </c>
      <c r="D73" s="74">
        <v>0</v>
      </c>
      <c r="E73" s="74">
        <v>0</v>
      </c>
      <c r="F73" s="74">
        <v>0</v>
      </c>
      <c r="G73" s="74">
        <v>0</v>
      </c>
      <c r="H73" s="248">
        <v>1124.22155</v>
      </c>
    </row>
    <row r="74" spans="1:8" x14ac:dyDescent="0.25">
      <c r="A74" s="64" t="s">
        <v>43</v>
      </c>
      <c r="B74" s="67">
        <f>SUM(B73)</f>
        <v>310</v>
      </c>
      <c r="C74" s="67">
        <f t="shared" ref="C74:H74" si="11">SUM(C73)</f>
        <v>300</v>
      </c>
      <c r="D74" s="74">
        <f t="shared" si="11"/>
        <v>0</v>
      </c>
      <c r="E74" s="74">
        <f t="shared" si="11"/>
        <v>0</v>
      </c>
      <c r="F74" s="74">
        <f t="shared" si="11"/>
        <v>0</v>
      </c>
      <c r="G74" s="74">
        <f t="shared" si="11"/>
        <v>0</v>
      </c>
      <c r="H74" s="260">
        <f t="shared" si="11"/>
        <v>1124.22155</v>
      </c>
    </row>
    <row r="75" spans="1:8" x14ac:dyDescent="0.25">
      <c r="A75" s="64" t="s">
        <v>73</v>
      </c>
      <c r="B75" s="67">
        <f>+B52+B56+B64+B68+B71+B74</f>
        <v>1019.713</v>
      </c>
      <c r="C75" s="67">
        <f t="shared" ref="C75:H75" si="12">+C52+C56+C64+C68+C71+C74</f>
        <v>997.4670000000001</v>
      </c>
      <c r="D75" s="67">
        <f t="shared" si="12"/>
        <v>2159.5227627500003</v>
      </c>
      <c r="E75" s="67">
        <f t="shared" si="12"/>
        <v>1933.8655044559998</v>
      </c>
      <c r="F75" s="67">
        <f t="shared" si="12"/>
        <v>2466.4863030000001</v>
      </c>
      <c r="G75" s="67">
        <f t="shared" si="12"/>
        <v>2494.9973600000003</v>
      </c>
      <c r="H75" s="260">
        <f t="shared" si="12"/>
        <v>2929.5197488399999</v>
      </c>
    </row>
    <row r="76" spans="1:8" x14ac:dyDescent="0.25">
      <c r="A76" s="62" t="s">
        <v>74</v>
      </c>
      <c r="B76" s="256"/>
      <c r="C76" s="256"/>
      <c r="D76" s="261"/>
      <c r="E76" s="245"/>
      <c r="F76" s="245"/>
      <c r="G76" s="245"/>
      <c r="H76" s="246"/>
    </row>
    <row r="77" spans="1:8" x14ac:dyDescent="0.25">
      <c r="A77" s="65" t="s">
        <v>75</v>
      </c>
      <c r="B77" s="245">
        <v>0</v>
      </c>
      <c r="C77" s="68">
        <v>0</v>
      </c>
      <c r="D77" s="245">
        <v>62.662100000000002</v>
      </c>
      <c r="E77" s="245">
        <v>50.47504</v>
      </c>
      <c r="F77" s="245">
        <v>0</v>
      </c>
      <c r="G77" s="245">
        <v>0</v>
      </c>
      <c r="H77" s="246">
        <v>0</v>
      </c>
    </row>
    <row r="78" spans="1:8" x14ac:dyDescent="0.25">
      <c r="A78" s="64" t="s">
        <v>76</v>
      </c>
      <c r="B78" s="249">
        <v>0</v>
      </c>
      <c r="C78" s="249">
        <v>0</v>
      </c>
      <c r="D78" s="249">
        <f>SUM(D77)</f>
        <v>62.662100000000002</v>
      </c>
      <c r="E78" s="249">
        <f>SUM(E77)</f>
        <v>50.47504</v>
      </c>
      <c r="F78" s="249">
        <f>SUM(F77)</f>
        <v>0</v>
      </c>
      <c r="G78" s="249">
        <f>SUM(G77)</f>
        <v>0</v>
      </c>
      <c r="H78" s="251">
        <v>0</v>
      </c>
    </row>
    <row r="79" spans="1:8" x14ac:dyDescent="0.25">
      <c r="A79" s="62" t="s">
        <v>77</v>
      </c>
      <c r="B79" s="249"/>
      <c r="C79" s="249"/>
      <c r="D79" s="249"/>
      <c r="E79" s="249"/>
      <c r="F79" s="249"/>
      <c r="G79" s="249"/>
      <c r="H79" s="251"/>
    </row>
    <row r="80" spans="1:8" x14ac:dyDescent="0.25">
      <c r="A80" s="65" t="s">
        <v>78</v>
      </c>
      <c r="B80" s="245">
        <v>50</v>
      </c>
      <c r="C80" s="245">
        <v>50</v>
      </c>
      <c r="D80" s="245">
        <v>0</v>
      </c>
      <c r="E80" s="245">
        <v>0</v>
      </c>
      <c r="F80" s="245">
        <v>0</v>
      </c>
      <c r="G80" s="245">
        <v>0</v>
      </c>
      <c r="H80" s="246">
        <v>59.702379999999991</v>
      </c>
    </row>
    <row r="81" spans="1:9" x14ac:dyDescent="0.25">
      <c r="A81" s="64" t="s">
        <v>79</v>
      </c>
      <c r="B81" s="249">
        <f>B80</f>
        <v>50</v>
      </c>
      <c r="C81" s="249">
        <f>C80</f>
        <v>50</v>
      </c>
      <c r="D81" s="249">
        <v>0</v>
      </c>
      <c r="E81" s="249">
        <v>0</v>
      </c>
      <c r="F81" s="249">
        <v>0</v>
      </c>
      <c r="G81" s="249">
        <v>0</v>
      </c>
      <c r="H81" s="251">
        <f>H80</f>
        <v>59.702379999999991</v>
      </c>
    </row>
    <row r="82" spans="1:9" x14ac:dyDescent="0.25">
      <c r="A82" s="64" t="s">
        <v>80</v>
      </c>
      <c r="B82" s="69"/>
      <c r="C82" s="69"/>
      <c r="D82" s="261"/>
      <c r="E82" s="68"/>
      <c r="F82" s="68"/>
      <c r="G82" s="68"/>
      <c r="H82" s="246"/>
    </row>
    <row r="83" spans="1:9" x14ac:dyDescent="0.25">
      <c r="A83" s="65" t="s">
        <v>81</v>
      </c>
      <c r="B83" s="68"/>
      <c r="C83" s="68"/>
      <c r="D83" s="74">
        <v>75.512500000000003</v>
      </c>
      <c r="E83" s="74">
        <v>64.610650000000007</v>
      </c>
      <c r="F83" s="74">
        <v>180.25543500000001</v>
      </c>
      <c r="G83" s="74">
        <v>167.93042500000001</v>
      </c>
      <c r="H83" s="246">
        <v>167.920005</v>
      </c>
    </row>
    <row r="84" spans="1:9" x14ac:dyDescent="0.25">
      <c r="A84" s="65" t="s">
        <v>82</v>
      </c>
      <c r="B84" s="68"/>
      <c r="C84" s="68"/>
      <c r="D84" s="68">
        <v>0.58535300000000001</v>
      </c>
      <c r="E84" s="68">
        <v>2.029E-3</v>
      </c>
      <c r="F84" s="68">
        <v>3.3530000000000001E-3</v>
      </c>
      <c r="G84" s="68">
        <v>4.8650000000002077E-3</v>
      </c>
      <c r="H84" s="246">
        <v>3.49E-3</v>
      </c>
    </row>
    <row r="85" spans="1:9" x14ac:dyDescent="0.25">
      <c r="A85" s="65" t="s">
        <v>83</v>
      </c>
      <c r="B85" s="68"/>
      <c r="C85" s="68"/>
      <c r="D85" s="68">
        <v>2.8186200000000001</v>
      </c>
      <c r="E85" s="68">
        <v>2.64012</v>
      </c>
      <c r="F85" s="68">
        <v>3.3982199999999998</v>
      </c>
      <c r="G85" s="68">
        <v>3.012</v>
      </c>
      <c r="H85" s="246">
        <v>1.7818799999999999</v>
      </c>
    </row>
    <row r="86" spans="1:9" x14ac:dyDescent="0.25">
      <c r="A86" s="64" t="s">
        <v>84</v>
      </c>
      <c r="B86" s="69"/>
      <c r="C86" s="69"/>
      <c r="D86" s="249">
        <f>SUM(D83:D85)</f>
        <v>78.916472999999996</v>
      </c>
      <c r="E86" s="249">
        <f>SUM(E83:E85)</f>
        <v>67.252798999999996</v>
      </c>
      <c r="F86" s="249">
        <f>SUM(F83:F85)</f>
        <v>183.65700800000002</v>
      </c>
      <c r="G86" s="249">
        <f>SUM(G83:G85)</f>
        <v>170.94729000000001</v>
      </c>
      <c r="H86" s="251">
        <f>SUM(H83:H85)</f>
        <v>169.705375</v>
      </c>
    </row>
    <row r="87" spans="1:9" x14ac:dyDescent="0.25">
      <c r="A87" s="64" t="s">
        <v>85</v>
      </c>
      <c r="B87" s="249">
        <f>+B38+B44+B75+B78+B81+B86</f>
        <v>2712.3310000000001</v>
      </c>
      <c r="C87" s="249">
        <f t="shared" ref="C87:H87" si="13">+C38+C44+C75+C78+C81+C86</f>
        <v>2630.6880000000001</v>
      </c>
      <c r="D87" s="249">
        <f t="shared" si="13"/>
        <v>9279.5987838069905</v>
      </c>
      <c r="E87" s="249">
        <f t="shared" si="13"/>
        <v>9816.9984973597911</v>
      </c>
      <c r="F87" s="249">
        <f t="shared" si="13"/>
        <v>10204.0516929365</v>
      </c>
      <c r="G87" s="249">
        <f t="shared" si="13"/>
        <v>10702.319239451997</v>
      </c>
      <c r="H87" s="262">
        <f t="shared" si="13"/>
        <v>11492.626616661997</v>
      </c>
    </row>
    <row r="88" spans="1:9" x14ac:dyDescent="0.25">
      <c r="A88" s="64" t="s">
        <v>86</v>
      </c>
      <c r="B88" s="262">
        <f>B17+SUM(B19:B21)+B34+B37+B52+B56+B64+B68+B71+B74+B78</f>
        <v>2629.683</v>
      </c>
      <c r="C88" s="262">
        <f t="shared" ref="C88:H88" si="14">C17+SUM(C19:C21)+C34+C37+C52+C56+C64+C68+C71+C74+C78</f>
        <v>2558.7269999999999</v>
      </c>
      <c r="D88" s="262">
        <f t="shared" si="14"/>
        <v>9131.9875429459898</v>
      </c>
      <c r="E88" s="262">
        <f t="shared" si="14"/>
        <v>9677.9496073357914</v>
      </c>
      <c r="F88" s="262">
        <f t="shared" si="14"/>
        <v>9979.0212161665004</v>
      </c>
      <c r="G88" s="262">
        <f t="shared" si="14"/>
        <v>10484.379715151999</v>
      </c>
      <c r="H88" s="262">
        <f t="shared" si="14"/>
        <v>11205.528383531999</v>
      </c>
      <c r="I88" s="263"/>
    </row>
    <row r="89" spans="1:9" x14ac:dyDescent="0.25">
      <c r="A89" s="64" t="s">
        <v>87</v>
      </c>
      <c r="B89" s="249">
        <f>SUM(B7:B16)+SUM(B19:B21)+SUM(B26:B33)+B36</f>
        <v>1609.97</v>
      </c>
      <c r="C89" s="249">
        <f t="shared" ref="C89:H89" si="15">SUM(C7:C16)+SUM(C19:C21)+SUM(C26:C33)+C36</f>
        <v>1561.26</v>
      </c>
      <c r="D89" s="249">
        <f>SUM(D7:D16)+SUM(D19:D21)+SUM(D26:D33)+D36</f>
        <v>6909.8026801959913</v>
      </c>
      <c r="E89" s="249">
        <f t="shared" si="15"/>
        <v>7693.609062879792</v>
      </c>
      <c r="F89" s="249">
        <f t="shared" si="15"/>
        <v>7512.5349131664998</v>
      </c>
      <c r="G89" s="249">
        <f t="shared" si="15"/>
        <v>7989.3823551519981</v>
      </c>
      <c r="H89" s="249">
        <f t="shared" si="15"/>
        <v>8276.0086346919979</v>
      </c>
    </row>
    <row r="90" spans="1:9" x14ac:dyDescent="0.25">
      <c r="A90" s="64" t="s">
        <v>88</v>
      </c>
      <c r="B90" s="264">
        <f>B89/B88</f>
        <v>0.61222968700029623</v>
      </c>
      <c r="C90" s="264">
        <f t="shared" ref="C90:H90" si="16">C89/C88</f>
        <v>0.61017060436693715</v>
      </c>
      <c r="D90" s="264">
        <f>D89/D88</f>
        <v>0.75665923192519824</v>
      </c>
      <c r="E90" s="264">
        <f t="shared" si="16"/>
        <v>0.79496271163140908</v>
      </c>
      <c r="F90" s="264">
        <f t="shared" si="16"/>
        <v>0.75283284306439069</v>
      </c>
      <c r="G90" s="264">
        <f t="shared" si="16"/>
        <v>0.76202718446049433</v>
      </c>
      <c r="H90" s="264">
        <f t="shared" si="16"/>
        <v>0.73856478261700564</v>
      </c>
    </row>
    <row r="91" spans="1:9" x14ac:dyDescent="0.25">
      <c r="A91" s="64" t="s">
        <v>89</v>
      </c>
      <c r="B91" s="249">
        <f>B52+B56+B64+B68+B71++B74+B78</f>
        <v>1019.713</v>
      </c>
      <c r="C91" s="249">
        <f>C52+C56+C64+C68+C71++C74+C78</f>
        <v>997.4670000000001</v>
      </c>
      <c r="D91" s="249">
        <f t="shared" ref="D91:H91" si="17">D52+D56+D64+D68+D71++D74+D78</f>
        <v>2222.1848627500003</v>
      </c>
      <c r="E91" s="249">
        <f t="shared" si="17"/>
        <v>1984.3405444559999</v>
      </c>
      <c r="F91" s="249">
        <f t="shared" si="17"/>
        <v>2466.4863030000001</v>
      </c>
      <c r="G91" s="249">
        <f t="shared" si="17"/>
        <v>2494.9973600000003</v>
      </c>
      <c r="H91" s="249">
        <f t="shared" si="17"/>
        <v>2929.5197488399999</v>
      </c>
    </row>
    <row r="92" spans="1:9" x14ac:dyDescent="0.25">
      <c r="A92" s="64" t="s">
        <v>88</v>
      </c>
      <c r="B92" s="264">
        <f>B91/B88</f>
        <v>0.38777031299970377</v>
      </c>
      <c r="C92" s="264">
        <f t="shared" ref="C92:H92" si="18">C91/C88</f>
        <v>0.3898293956330629</v>
      </c>
      <c r="D92" s="264">
        <f>D91/D88</f>
        <v>0.24334076807480193</v>
      </c>
      <c r="E92" s="264">
        <f t="shared" si="18"/>
        <v>0.20503728836859092</v>
      </c>
      <c r="F92" s="264">
        <f t="shared" si="18"/>
        <v>0.24716715693560928</v>
      </c>
      <c r="G92" s="264">
        <f t="shared" si="18"/>
        <v>0.23797281553950553</v>
      </c>
      <c r="H92" s="264">
        <f t="shared" si="18"/>
        <v>0.26143521738299424</v>
      </c>
    </row>
    <row r="93" spans="1:9" x14ac:dyDescent="0.25">
      <c r="B93" s="265">
        <f>B90+B92</f>
        <v>1</v>
      </c>
      <c r="C93" s="265">
        <f t="shared" ref="C93:H93" si="19">C90+C92</f>
        <v>1</v>
      </c>
      <c r="D93" s="265">
        <f t="shared" si="19"/>
        <v>1.0000000000000002</v>
      </c>
      <c r="E93" s="265">
        <f t="shared" si="19"/>
        <v>1</v>
      </c>
      <c r="F93" s="265">
        <f t="shared" si="19"/>
        <v>1</v>
      </c>
      <c r="G93" s="265">
        <f t="shared" si="19"/>
        <v>0.99999999999999989</v>
      </c>
      <c r="H93" s="265">
        <f t="shared" si="19"/>
        <v>0.99999999999999989</v>
      </c>
    </row>
  </sheetData>
  <mergeCells count="4">
    <mergeCell ref="A1:C1"/>
    <mergeCell ref="A2:A4"/>
    <mergeCell ref="B2:C3"/>
    <mergeCell ref="D2:H3"/>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D6" sqref="D6"/>
    </sheetView>
  </sheetViews>
  <sheetFormatPr defaultColWidth="8.875" defaultRowHeight="12.75" x14ac:dyDescent="0.2"/>
  <cols>
    <col min="1" max="1" width="53.125" style="112" bestFit="1" customWidth="1"/>
    <col min="2" max="2" width="21.875" style="112" customWidth="1"/>
    <col min="3" max="3" width="23.375" style="112" customWidth="1"/>
    <col min="4" max="4" width="12.125" style="112" customWidth="1"/>
    <col min="5" max="5" width="12.625" style="112" customWidth="1"/>
    <col min="6" max="6" width="12.875" style="111" customWidth="1"/>
    <col min="7" max="16384" width="8.875" style="111"/>
  </cols>
  <sheetData>
    <row r="1" spans="1:8" ht="20.100000000000001" customHeight="1" x14ac:dyDescent="0.25">
      <c r="A1" s="110" t="s">
        <v>90</v>
      </c>
      <c r="B1" s="110"/>
      <c r="C1" s="110"/>
      <c r="D1" s="110"/>
      <c r="E1" s="110"/>
    </row>
    <row r="2" spans="1:8" ht="20.100000000000001" customHeight="1" x14ac:dyDescent="0.2"/>
    <row r="3" spans="1:8" s="116" customFormat="1" ht="20.100000000000001" customHeight="1" x14ac:dyDescent="0.2">
      <c r="A3" s="113" t="s">
        <v>91</v>
      </c>
      <c r="B3" s="113" t="s">
        <v>92</v>
      </c>
      <c r="C3" s="113" t="s">
        <v>93</v>
      </c>
      <c r="D3" s="114" t="s">
        <v>8</v>
      </c>
      <c r="E3" s="114" t="s">
        <v>9</v>
      </c>
      <c r="F3" s="115" t="s">
        <v>10</v>
      </c>
    </row>
    <row r="4" spans="1:8" s="119" customFormat="1" ht="20.100000000000001" customHeight="1" x14ac:dyDescent="0.2">
      <c r="A4" s="117" t="s">
        <v>94</v>
      </c>
      <c r="B4" s="117"/>
      <c r="C4" s="117"/>
      <c r="D4" s="117"/>
      <c r="E4" s="117"/>
      <c r="F4" s="118"/>
    </row>
    <row r="5" spans="1:8" s="119" customFormat="1" ht="20.100000000000001" customHeight="1" x14ac:dyDescent="0.2">
      <c r="A5" s="120" t="s">
        <v>95</v>
      </c>
      <c r="B5" s="120"/>
      <c r="C5" s="120"/>
      <c r="D5" s="120"/>
      <c r="E5" s="120"/>
      <c r="F5" s="118"/>
    </row>
    <row r="6" spans="1:8" ht="20.100000000000001" customHeight="1" x14ac:dyDescent="0.2">
      <c r="A6" s="121" t="s">
        <v>96</v>
      </c>
      <c r="B6" s="122">
        <v>43556</v>
      </c>
      <c r="C6" s="121">
        <v>30</v>
      </c>
      <c r="D6" s="123">
        <v>108.02225</v>
      </c>
      <c r="E6" s="123">
        <v>65.496619999999993</v>
      </c>
      <c r="F6" s="123">
        <v>55.438879999999997</v>
      </c>
      <c r="H6" s="124"/>
    </row>
    <row r="7" spans="1:8" ht="20.100000000000001" customHeight="1" x14ac:dyDescent="0.2">
      <c r="A7" s="121" t="s">
        <v>97</v>
      </c>
      <c r="B7" s="122">
        <v>43556</v>
      </c>
      <c r="C7" s="121">
        <v>30</v>
      </c>
      <c r="D7" s="123">
        <v>0.18988862649999999</v>
      </c>
      <c r="E7" s="123">
        <v>0</v>
      </c>
      <c r="F7" s="123">
        <v>11.99742</v>
      </c>
      <c r="H7" s="124"/>
    </row>
    <row r="8" spans="1:8" ht="20.100000000000001" customHeight="1" x14ac:dyDescent="0.2">
      <c r="A8" s="120" t="s">
        <v>22</v>
      </c>
      <c r="B8" s="120"/>
      <c r="C8" s="120"/>
      <c r="D8" s="123"/>
      <c r="E8" s="123"/>
      <c r="F8" s="123"/>
      <c r="H8" s="124"/>
    </row>
    <row r="9" spans="1:8" ht="20.100000000000001" customHeight="1" x14ac:dyDescent="0.2">
      <c r="A9" s="121" t="s">
        <v>98</v>
      </c>
      <c r="B9" s="342">
        <v>39995</v>
      </c>
      <c r="C9" s="121">
        <v>7.4</v>
      </c>
      <c r="D9" s="123">
        <v>31.964233709999998</v>
      </c>
      <c r="E9" s="123">
        <v>16.958433739999997</v>
      </c>
      <c r="F9" s="123">
        <v>24.615201519999996</v>
      </c>
      <c r="H9" s="124"/>
    </row>
    <row r="10" spans="1:8" ht="20.100000000000001" customHeight="1" x14ac:dyDescent="0.2">
      <c r="A10" s="121" t="s">
        <v>99</v>
      </c>
      <c r="B10" s="343"/>
      <c r="C10" s="121">
        <v>1.5</v>
      </c>
      <c r="D10" s="123">
        <v>4.1809799999999999</v>
      </c>
      <c r="E10" s="123">
        <v>5.6905000000000001</v>
      </c>
      <c r="F10" s="123">
        <v>6.6305079999999998</v>
      </c>
      <c r="H10" s="124"/>
    </row>
    <row r="11" spans="1:8" ht="20.100000000000001" customHeight="1" x14ac:dyDescent="0.2">
      <c r="A11" s="121" t="s">
        <v>100</v>
      </c>
      <c r="B11" s="343"/>
      <c r="C11" s="121">
        <v>2</v>
      </c>
      <c r="D11" s="123">
        <v>0</v>
      </c>
      <c r="E11" s="123">
        <v>0</v>
      </c>
      <c r="F11" s="123">
        <v>0</v>
      </c>
      <c r="H11" s="124"/>
    </row>
    <row r="12" spans="1:8" ht="20.100000000000001" customHeight="1" x14ac:dyDescent="0.2">
      <c r="A12" s="121" t="s">
        <v>101</v>
      </c>
      <c r="B12" s="343"/>
      <c r="C12" s="121">
        <v>0.4</v>
      </c>
      <c r="D12" s="123">
        <v>1.9600930000000001</v>
      </c>
      <c r="E12" s="123">
        <v>2.258022</v>
      </c>
      <c r="F12" s="123">
        <v>2.5058259999999999</v>
      </c>
      <c r="H12" s="124"/>
    </row>
    <row r="13" spans="1:8" ht="20.100000000000001" customHeight="1" x14ac:dyDescent="0.2">
      <c r="A13" s="121" t="s">
        <v>102</v>
      </c>
      <c r="B13" s="344"/>
      <c r="C13" s="121">
        <v>0.4</v>
      </c>
      <c r="D13" s="123">
        <v>0.62568953199999988</v>
      </c>
      <c r="E13" s="123">
        <v>0.71144002800000006</v>
      </c>
      <c r="F13" s="123">
        <v>0.14087200400000002</v>
      </c>
      <c r="H13" s="124"/>
    </row>
    <row r="14" spans="1:8" ht="20.100000000000001" customHeight="1" x14ac:dyDescent="0.2">
      <c r="A14" s="121" t="s">
        <v>103</v>
      </c>
      <c r="B14" s="121"/>
      <c r="C14" s="121">
        <v>2</v>
      </c>
      <c r="D14" s="123">
        <v>5.2064448279999986</v>
      </c>
      <c r="E14" s="123">
        <v>7.1975483839999992</v>
      </c>
      <c r="F14" s="123">
        <v>7.7829561679999983</v>
      </c>
      <c r="H14" s="124"/>
    </row>
    <row r="15" spans="1:8" ht="20.100000000000001" customHeight="1" x14ac:dyDescent="0.2">
      <c r="A15" s="120" t="s">
        <v>42</v>
      </c>
      <c r="B15" s="120"/>
      <c r="C15" s="120"/>
      <c r="D15" s="123"/>
      <c r="E15" s="123"/>
      <c r="F15" s="123"/>
      <c r="H15" s="124"/>
    </row>
    <row r="16" spans="1:8" ht="20.100000000000001" customHeight="1" x14ac:dyDescent="0.2">
      <c r="A16" s="121" t="s">
        <v>104</v>
      </c>
      <c r="B16" s="121"/>
      <c r="C16" s="121">
        <v>0.6</v>
      </c>
      <c r="D16" s="123">
        <v>0</v>
      </c>
      <c r="E16" s="123">
        <v>0</v>
      </c>
      <c r="F16" s="123">
        <v>0</v>
      </c>
      <c r="H16" s="124"/>
    </row>
    <row r="17" spans="1:8" ht="20.100000000000001" customHeight="1" x14ac:dyDescent="0.2">
      <c r="A17" s="121" t="s">
        <v>105</v>
      </c>
      <c r="B17" s="122">
        <v>39995</v>
      </c>
      <c r="C17" s="121">
        <v>5.0999999999999996</v>
      </c>
      <c r="D17" s="123">
        <v>12.742851999999999</v>
      </c>
      <c r="E17" s="123">
        <v>8.3278420000000004</v>
      </c>
      <c r="F17" s="123">
        <v>14.671428000000001</v>
      </c>
      <c r="H17" s="124"/>
    </row>
    <row r="18" spans="1:8" x14ac:dyDescent="0.2">
      <c r="A18" s="121" t="s">
        <v>106</v>
      </c>
      <c r="B18" s="345">
        <v>42005</v>
      </c>
      <c r="C18" s="121">
        <v>13.6</v>
      </c>
      <c r="D18" s="123">
        <v>34.681660000000001</v>
      </c>
      <c r="E18" s="123">
        <v>25.894307999999999</v>
      </c>
      <c r="F18" s="123">
        <v>37.038243999999999</v>
      </c>
      <c r="H18" s="124"/>
    </row>
    <row r="19" spans="1:8" x14ac:dyDescent="0.2">
      <c r="A19" s="121" t="s">
        <v>107</v>
      </c>
      <c r="B19" s="346"/>
      <c r="C19" s="121">
        <v>6.8</v>
      </c>
      <c r="D19" s="123">
        <v>15.752948</v>
      </c>
      <c r="E19" s="123">
        <v>13.242115</v>
      </c>
      <c r="F19" s="123">
        <v>15.733468</v>
      </c>
      <c r="H19" s="124"/>
    </row>
    <row r="20" spans="1:8" ht="14.25" x14ac:dyDescent="0.2">
      <c r="A20" s="120" t="s">
        <v>108</v>
      </c>
      <c r="B20" s="120"/>
      <c r="C20" s="120"/>
      <c r="D20" s="123"/>
      <c r="E20" s="123"/>
      <c r="F20" s="123"/>
      <c r="H20" s="124"/>
    </row>
    <row r="21" spans="1:8" ht="20.100000000000001" customHeight="1" x14ac:dyDescent="0.2">
      <c r="A21" s="121" t="s">
        <v>109</v>
      </c>
      <c r="B21" s="342">
        <v>41030</v>
      </c>
      <c r="C21" s="121">
        <v>15</v>
      </c>
      <c r="D21" s="123">
        <v>86.695795000000004</v>
      </c>
      <c r="E21" s="123">
        <v>127.116552</v>
      </c>
      <c r="F21" s="123">
        <v>129.041077</v>
      </c>
      <c r="H21" s="124"/>
    </row>
    <row r="22" spans="1:8" ht="20.100000000000001" customHeight="1" x14ac:dyDescent="0.2">
      <c r="A22" s="121" t="s">
        <v>110</v>
      </c>
      <c r="B22" s="343"/>
      <c r="C22" s="121">
        <v>12.8</v>
      </c>
      <c r="D22" s="123">
        <v>74.383319</v>
      </c>
      <c r="E22" s="123">
        <v>66.135510999999994</v>
      </c>
      <c r="F22" s="123">
        <v>65.682016000000004</v>
      </c>
      <c r="H22" s="124"/>
    </row>
    <row r="23" spans="1:8" s="125" customFormat="1" ht="20.100000000000001" customHeight="1" x14ac:dyDescent="0.2">
      <c r="A23" s="121" t="s">
        <v>111</v>
      </c>
      <c r="B23" s="343"/>
      <c r="C23" s="121">
        <v>47.8</v>
      </c>
      <c r="D23" s="123">
        <v>308.80573851999998</v>
      </c>
      <c r="E23" s="123">
        <v>324.84032999999999</v>
      </c>
      <c r="F23" s="123">
        <v>297.173676</v>
      </c>
      <c r="H23" s="124"/>
    </row>
    <row r="24" spans="1:8" x14ac:dyDescent="0.2">
      <c r="A24" s="121" t="s">
        <v>112</v>
      </c>
      <c r="B24" s="344"/>
      <c r="C24" s="121">
        <v>5</v>
      </c>
      <c r="D24" s="123">
        <v>0</v>
      </c>
      <c r="E24" s="123">
        <v>0</v>
      </c>
      <c r="F24" s="123">
        <v>0</v>
      </c>
      <c r="H24" s="124"/>
    </row>
    <row r="25" spans="1:8" x14ac:dyDescent="0.2">
      <c r="A25" s="126"/>
      <c r="B25" s="126"/>
      <c r="C25" s="126"/>
      <c r="D25" s="123"/>
      <c r="E25" s="123"/>
      <c r="F25" s="123">
        <v>0</v>
      </c>
      <c r="H25" s="124"/>
    </row>
    <row r="26" spans="1:8" x14ac:dyDescent="0.2">
      <c r="A26" s="126" t="s">
        <v>113</v>
      </c>
      <c r="B26" s="126"/>
      <c r="C26" s="126"/>
      <c r="D26" s="123"/>
      <c r="E26" s="123"/>
      <c r="F26" s="123">
        <v>0</v>
      </c>
      <c r="H26" s="124"/>
    </row>
    <row r="27" spans="1:8" x14ac:dyDescent="0.2">
      <c r="A27" s="121" t="s">
        <v>114</v>
      </c>
      <c r="B27" s="122" t="s">
        <v>214</v>
      </c>
      <c r="C27" s="121">
        <v>56.345999999999997</v>
      </c>
      <c r="D27" s="123">
        <v>36.414054999999998</v>
      </c>
      <c r="E27" s="123">
        <v>28.993790000000001</v>
      </c>
      <c r="F27" s="123">
        <v>13.37683</v>
      </c>
      <c r="H27" s="124"/>
    </row>
    <row r="28" spans="1:8" x14ac:dyDescent="0.2">
      <c r="A28" s="121" t="s">
        <v>115</v>
      </c>
      <c r="B28" s="122">
        <v>40087</v>
      </c>
      <c r="C28" s="121">
        <v>52.5</v>
      </c>
      <c r="D28" s="123">
        <v>215.77340000000001</v>
      </c>
      <c r="E28" s="123">
        <v>157.32202000000001</v>
      </c>
      <c r="F28" s="123">
        <v>60.663609999999998</v>
      </c>
      <c r="H28" s="124"/>
    </row>
    <row r="29" spans="1:8" x14ac:dyDescent="0.2">
      <c r="A29" s="121" t="s">
        <v>116</v>
      </c>
      <c r="B29" s="122">
        <v>43252</v>
      </c>
      <c r="C29" s="121">
        <v>63.8</v>
      </c>
      <c r="D29" s="123">
        <v>420.05194999999998</v>
      </c>
      <c r="E29" s="123">
        <v>444.488</v>
      </c>
      <c r="F29" s="123">
        <v>536.12796000000003</v>
      </c>
      <c r="H29" s="124"/>
    </row>
    <row r="30" spans="1:8" x14ac:dyDescent="0.2">
      <c r="A30" s="121" t="s">
        <v>117</v>
      </c>
      <c r="B30" s="122">
        <v>41365</v>
      </c>
      <c r="C30" s="121">
        <v>39.6</v>
      </c>
      <c r="D30" s="123">
        <v>342.10824000000002</v>
      </c>
      <c r="E30" s="123">
        <v>328.14219000000003</v>
      </c>
      <c r="F30" s="123">
        <v>337.12626999999998</v>
      </c>
      <c r="H30" s="124"/>
    </row>
    <row r="31" spans="1:8" x14ac:dyDescent="0.2">
      <c r="A31" s="121" t="s">
        <v>118</v>
      </c>
      <c r="B31" s="122">
        <v>41640</v>
      </c>
      <c r="C31" s="121">
        <v>17.600000000000001</v>
      </c>
      <c r="D31" s="123">
        <v>163.14465000000001</v>
      </c>
      <c r="E31" s="123">
        <v>168.95419999999999</v>
      </c>
      <c r="F31" s="123">
        <v>164.63129000000001</v>
      </c>
      <c r="H31" s="124"/>
    </row>
    <row r="32" spans="1:8" x14ac:dyDescent="0.2">
      <c r="A32" s="121"/>
      <c r="B32" s="121"/>
      <c r="C32" s="121"/>
      <c r="D32" s="123"/>
      <c r="E32" s="123"/>
      <c r="F32" s="123"/>
    </row>
    <row r="33" spans="1:6" x14ac:dyDescent="0.2">
      <c r="A33" s="126" t="s">
        <v>119</v>
      </c>
      <c r="B33" s="126"/>
      <c r="C33" s="126"/>
      <c r="D33" s="123"/>
      <c r="E33" s="123"/>
      <c r="F33" s="123"/>
    </row>
    <row r="34" spans="1:6" x14ac:dyDescent="0.2">
      <c r="A34" s="121" t="s">
        <v>120</v>
      </c>
      <c r="B34" s="121">
        <v>2008</v>
      </c>
      <c r="C34" s="121">
        <v>30</v>
      </c>
      <c r="D34" s="123">
        <v>0.79749000000000003</v>
      </c>
      <c r="E34" s="123">
        <v>0</v>
      </c>
      <c r="F34" s="123">
        <v>0</v>
      </c>
    </row>
  </sheetData>
  <mergeCells count="3">
    <mergeCell ref="B9:B13"/>
    <mergeCell ref="B18:B19"/>
    <mergeCell ref="B21:B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FCCC Word Document" ma:contentTypeID="0x010100AC1080CB3F0A334A8C0952354BCA8564007BC3E68EB416CC4AAA2F6028BACC239E" ma:contentTypeVersion="1" ma:contentTypeDescription="Creates a new UNFCCC Document" ma:contentTypeScope="" ma:versionID="7f3a503a110ea00c97dd81f74b72a3c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452972-F3B2-4820-9BFE-6CF4794DB142}"/>
</file>

<file path=customXml/itemProps2.xml><?xml version="1.0" encoding="utf-8"?>
<ds:datastoreItem xmlns:ds="http://schemas.openxmlformats.org/officeDocument/2006/customXml" ds:itemID="{13E31CB0-443A-4004-BE02-92C981469368}"/>
</file>

<file path=customXml/itemProps3.xml><?xml version="1.0" encoding="utf-8"?>
<ds:datastoreItem xmlns:ds="http://schemas.openxmlformats.org/officeDocument/2006/customXml" ds:itemID="{B8C97F9D-3348-46D0-BB3C-A095135C0C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Power Plants</vt:lpstr>
      <vt:lpstr>KPLC Data</vt:lpstr>
      <vt:lpstr>KPLC Data 1</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 Temba</dc:creator>
  <cp:keywords/>
  <dc:description/>
  <cp:lastModifiedBy>Faith Temba</cp:lastModifiedBy>
  <cp:revision/>
  <dcterms:created xsi:type="dcterms:W3CDTF">2019-12-16T06:00:06Z</dcterms:created>
  <dcterms:modified xsi:type="dcterms:W3CDTF">2020-10-07T11:46:39Z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0x010100AC1080CB3F0A334A8C0952354BCA8564007BC3E68EB416CC4AAA2F6028BACC239E</vt:lpwstr>
  </property>
</Properties>
</file>