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ial\SDM\RDU\Meth\Tools\Flaring tool\"/>
    </mc:Choice>
  </mc:AlternateContent>
  <bookViews>
    <workbookView xWindow="0" yWindow="0" windowWidth="28800" windowHeight="12225" tabRatio="785" activeTab="1"/>
  </bookViews>
  <sheets>
    <sheet name="Overview &amp; Results" sheetId="15" r:id="rId1"/>
    <sheet name="Input Data" sheetId="7" r:id="rId2"/>
    <sheet name="Constants Used in Equations" sheetId="6" r:id="rId3"/>
    <sheet name="Step 1 - 2.3" sheetId="1" r:id="rId4"/>
    <sheet name="Step 1(b)" sheetId="11" r:id="rId5"/>
    <sheet name="Step 2." sheetId="12" r:id="rId6"/>
    <sheet name="Step 2.1" sheetId="10" r:id="rId7"/>
    <sheet name="Step 2.2 - 2.4(a)" sheetId="9" r:id="rId8"/>
    <sheet name="Step 2.4(b)" sheetId="8" r:id="rId9"/>
    <sheet name="Step 3." sheetId="13" r:id="rId10"/>
    <sheet name="pull down data" sheetId="14" state="hidden" r:id="rId11"/>
  </sheets>
  <definedNames>
    <definedName name="_Toc507507806" localSheetId="6">'Step 2.1'!$J$4</definedName>
  </definedNames>
  <calcPr calcId="171027"/>
</workbook>
</file>

<file path=xl/calcChain.xml><?xml version="1.0" encoding="utf-8"?>
<calcChain xmlns="http://schemas.openxmlformats.org/spreadsheetml/2006/main">
  <c r="F14" i="7" l="1"/>
  <c r="D13" i="1"/>
  <c r="J10" i="8" s="1"/>
  <c r="D7" i="11"/>
  <c r="C19" i="15" s="1"/>
  <c r="D10" i="8" l="1"/>
  <c r="D7" i="8"/>
  <c r="D10" i="1"/>
  <c r="D7" i="1" s="1"/>
  <c r="J7" i="8"/>
  <c r="M13" i="9" l="1"/>
  <c r="Q10" i="9" s="1"/>
  <c r="D13" i="9" s="1"/>
  <c r="J12" i="8"/>
  <c r="M7" i="9"/>
  <c r="H16" i="9" l="1"/>
  <c r="D10" i="9" s="1"/>
  <c r="D7" i="9" s="1"/>
  <c r="D7" i="10" s="1"/>
  <c r="C18" i="15" l="1"/>
  <c r="D7" i="12"/>
  <c r="C20" i="15" l="1"/>
  <c r="D7" i="13"/>
  <c r="C21" i="15" s="1"/>
</calcChain>
</file>

<file path=xl/sharedStrings.xml><?xml version="1.0" encoding="utf-8"?>
<sst xmlns="http://schemas.openxmlformats.org/spreadsheetml/2006/main" count="214" uniqueCount="141">
  <si>
    <t>=</t>
  </si>
  <si>
    <t>kg/kmol</t>
  </si>
  <si>
    <t>kg/h</t>
  </si>
  <si>
    <t>FOP</t>
  </si>
  <si>
    <t>%</t>
  </si>
  <si>
    <r>
      <t>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</si>
  <si>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r>
      <t>mg/m</t>
    </r>
    <r>
      <rPr>
        <vertAlign val="superscript"/>
        <sz val="11"/>
        <rFont val="Times New Roman"/>
        <family val="1"/>
      </rPr>
      <t>3</t>
    </r>
  </si>
  <si>
    <t>hours</t>
  </si>
  <si>
    <t>Input Data</t>
  </si>
  <si>
    <t>Parameter</t>
  </si>
  <si>
    <t>Equation (2)</t>
  </si>
  <si>
    <t>Equation (3)</t>
  </si>
  <si>
    <t>SI Unit</t>
  </si>
  <si>
    <t>Description</t>
  </si>
  <si>
    <t>Value</t>
  </si>
  <si>
    <t>Molecular mass of methane</t>
  </si>
  <si>
    <t>Molecular mass of carbon monoxide</t>
  </si>
  <si>
    <t>Molecular mass of carbon dioxide</t>
  </si>
  <si>
    <t>Molecular mass of oxygen</t>
  </si>
  <si>
    <t>Molecular mass of hydrogen</t>
  </si>
  <si>
    <t>Molecular mass of nitrogen</t>
  </si>
  <si>
    <t>kg/kmol (g/mol)</t>
  </si>
  <si>
    <t>Atomic mass of carbon</t>
  </si>
  <si>
    <t>Atomic mass of hydrogen</t>
  </si>
  <si>
    <t>Atomic mass of oxygen</t>
  </si>
  <si>
    <t>Atomic mass of nitrogen</t>
  </si>
  <si>
    <t>Pa</t>
  </si>
  <si>
    <t>Atmospheric pressure at normal conditions</t>
  </si>
  <si>
    <t>Universal ideal gas constant</t>
  </si>
  <si>
    <t>K</t>
  </si>
  <si>
    <t>Temperature at normal conditions</t>
  </si>
  <si>
    <t>Dimensionless</t>
  </si>
  <si>
    <t>Global warming potential of methane</t>
  </si>
  <si>
    <t>Volume of one mole of any ideal gas at normal temperature and pressure</t>
  </si>
  <si>
    <t>Density of methane gas at normal conditions</t>
  </si>
  <si>
    <t>Number of atoms of element j in component i, depending on molecular structure</t>
  </si>
  <si>
    <r>
      <t>MM</t>
    </r>
    <r>
      <rPr>
        <vertAlign val="subscript"/>
        <sz val="10"/>
        <rFont val="Times New Roman"/>
        <family val="1"/>
      </rPr>
      <t>CH4</t>
    </r>
  </si>
  <si>
    <r>
      <t>MM</t>
    </r>
    <r>
      <rPr>
        <vertAlign val="subscript"/>
        <sz val="10"/>
        <rFont val="Times New Roman"/>
        <family val="1"/>
      </rPr>
      <t>CO</t>
    </r>
  </si>
  <si>
    <r>
      <t>MM</t>
    </r>
    <r>
      <rPr>
        <vertAlign val="subscript"/>
        <sz val="10"/>
        <rFont val="Times New Roman"/>
        <family val="1"/>
      </rPr>
      <t>CO2</t>
    </r>
  </si>
  <si>
    <r>
      <t>MM</t>
    </r>
    <r>
      <rPr>
        <vertAlign val="subscript"/>
        <sz val="10"/>
        <rFont val="Times New Roman"/>
        <family val="1"/>
      </rPr>
      <t>O2</t>
    </r>
  </si>
  <si>
    <r>
      <t>MM</t>
    </r>
    <r>
      <rPr>
        <vertAlign val="subscript"/>
        <sz val="10"/>
        <rFont val="Times New Roman"/>
        <family val="1"/>
      </rPr>
      <t>H2</t>
    </r>
  </si>
  <si>
    <r>
      <t>MM</t>
    </r>
    <r>
      <rPr>
        <vertAlign val="subscript"/>
        <sz val="10"/>
        <rFont val="Times New Roman"/>
        <family val="1"/>
      </rPr>
      <t>N2</t>
    </r>
  </si>
  <si>
    <r>
      <t>AM</t>
    </r>
    <r>
      <rPr>
        <vertAlign val="subscript"/>
        <sz val="10"/>
        <rFont val="Times New Roman"/>
        <family val="1"/>
      </rPr>
      <t>c</t>
    </r>
  </si>
  <si>
    <r>
      <t>AM</t>
    </r>
    <r>
      <rPr>
        <vertAlign val="subscript"/>
        <sz val="10"/>
        <rFont val="Times New Roman"/>
        <family val="1"/>
      </rPr>
      <t>h</t>
    </r>
  </si>
  <si>
    <r>
      <t>AM</t>
    </r>
    <r>
      <rPr>
        <vertAlign val="subscript"/>
        <sz val="10"/>
        <rFont val="Times New Roman"/>
        <family val="1"/>
      </rPr>
      <t>o</t>
    </r>
  </si>
  <si>
    <r>
      <t>AM</t>
    </r>
    <r>
      <rPr>
        <vertAlign val="subscript"/>
        <sz val="10"/>
        <rFont val="Times New Roman"/>
        <family val="1"/>
      </rPr>
      <t>n</t>
    </r>
  </si>
  <si>
    <r>
      <t>P</t>
    </r>
    <r>
      <rPr>
        <vertAlign val="subscript"/>
        <sz val="10"/>
        <rFont val="Times New Roman"/>
        <family val="1"/>
      </rPr>
      <t>n</t>
    </r>
  </si>
  <si>
    <r>
      <t>R</t>
    </r>
    <r>
      <rPr>
        <vertAlign val="subscript"/>
        <sz val="10"/>
        <rFont val="Times New Roman"/>
        <family val="1"/>
      </rPr>
      <t>u</t>
    </r>
  </si>
  <si>
    <r>
      <t>Pa.m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/kmol.K</t>
    </r>
  </si>
  <si>
    <r>
      <t>T</t>
    </r>
    <r>
      <rPr>
        <vertAlign val="subscript"/>
        <sz val="10"/>
        <rFont val="Times New Roman"/>
        <family val="1"/>
      </rPr>
      <t>n</t>
    </r>
  </si>
  <si>
    <r>
      <t>MF</t>
    </r>
    <r>
      <rPr>
        <vertAlign val="subscript"/>
        <sz val="10"/>
        <rFont val="Times New Roman"/>
        <family val="1"/>
      </rPr>
      <t>O2</t>
    </r>
  </si>
  <si>
    <r>
      <t>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volumetric fraction of air</t>
    </r>
  </si>
  <si>
    <r>
      <t>GWP</t>
    </r>
    <r>
      <rPr>
        <vertAlign val="subscript"/>
        <sz val="10"/>
        <rFont val="Times New Roman"/>
        <family val="1"/>
      </rPr>
      <t>CH4</t>
    </r>
  </si>
  <si>
    <r>
      <t>tCO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/tCH</t>
    </r>
    <r>
      <rPr>
        <vertAlign val="subscript"/>
        <sz val="10"/>
        <rFont val="Times New Roman"/>
        <family val="1"/>
      </rPr>
      <t>4</t>
    </r>
  </si>
  <si>
    <r>
      <t>MV</t>
    </r>
    <r>
      <rPr>
        <vertAlign val="subscript"/>
        <sz val="10"/>
        <rFont val="Times New Roman"/>
        <family val="1"/>
      </rPr>
      <t>n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</si>
  <si>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/mol</t>
    </r>
  </si>
  <si>
    <r>
      <t>ρ</t>
    </r>
    <r>
      <rPr>
        <vertAlign val="subscript"/>
        <sz val="10"/>
        <rFont val="Times New Roman"/>
        <family val="1"/>
      </rPr>
      <t xml:space="preserve"> CH4, n</t>
    </r>
  </si>
  <si>
    <r>
      <t>kg/m</t>
    </r>
    <r>
      <rPr>
        <vertAlign val="superscript"/>
        <sz val="10"/>
        <rFont val="Times New Roman"/>
        <family val="1"/>
      </rPr>
      <t>3</t>
    </r>
  </si>
  <si>
    <r>
      <t>NA</t>
    </r>
    <r>
      <rPr>
        <vertAlign val="subscript"/>
        <sz val="10"/>
        <rFont val="Times New Roman"/>
        <family val="1"/>
      </rPr>
      <t>i,j</t>
    </r>
  </si>
  <si>
    <t>Volumetric flow of residual gas at normal conditions</t>
  </si>
  <si>
    <t>Methane volumetric fraction or concentration of flare exhaust gas</t>
  </si>
  <si>
    <t>Flare operational hours in the year</t>
  </si>
  <si>
    <t xml:space="preserve">Volumetric fraction of CH4 in residual gas </t>
  </si>
  <si>
    <t xml:space="preserve">Volumetric fraction of CO in residual gas </t>
  </si>
  <si>
    <t xml:space="preserve">Volumetric fraction of CO2 in residual gas </t>
  </si>
  <si>
    <t xml:space="preserve">Volumetric fraction of O2 in residual gas </t>
  </si>
  <si>
    <t xml:space="preserve">Volumetric fraction of H2 in residual gas </t>
  </si>
  <si>
    <t xml:space="preserve">Volumetric fraction of N2 in residual gas </t>
  </si>
  <si>
    <t>-</t>
  </si>
  <si>
    <t>% m/m</t>
  </si>
  <si>
    <t>Equation (5)</t>
  </si>
  <si>
    <t>Equation (6)</t>
  </si>
  <si>
    <t>Equation (7)</t>
  </si>
  <si>
    <t>Equation (8)</t>
  </si>
  <si>
    <t>Equation (9)</t>
  </si>
  <si>
    <t>Equation (10)</t>
  </si>
  <si>
    <t>Equation (11)</t>
  </si>
  <si>
    <t>Equation (12)</t>
  </si>
  <si>
    <t>Equation (13)</t>
  </si>
  <si>
    <t>NA C,CH4</t>
  </si>
  <si>
    <t>NA C,CO</t>
  </si>
  <si>
    <t>NA C,CO2</t>
  </si>
  <si>
    <t>NA H,CH4</t>
  </si>
  <si>
    <t>NA O,CO</t>
  </si>
  <si>
    <t>NA O,CO2</t>
  </si>
  <si>
    <t>Number of atoms of element C in component CH4</t>
  </si>
  <si>
    <t>Number of atoms of element C in component CO</t>
  </si>
  <si>
    <t>Number of atoms of element C in component CO2</t>
  </si>
  <si>
    <t>Number of atoms of element O in component CO</t>
  </si>
  <si>
    <t>Number of atoms of element H in component CH4</t>
  </si>
  <si>
    <t>Number of atoms of element O in component CO2</t>
  </si>
  <si>
    <t>NA H,H2</t>
  </si>
  <si>
    <t>Number of atoms of element H in component H2</t>
  </si>
  <si>
    <t>NA O,O2</t>
  </si>
  <si>
    <t>Number of atoms of element O in component O2</t>
  </si>
  <si>
    <t>NA N,N2</t>
  </si>
  <si>
    <t>Number of atoms of element N in component N2</t>
  </si>
  <si>
    <t>kmol O2 / kg residual gas</t>
  </si>
  <si>
    <t>m3  / kg residual gas</t>
  </si>
  <si>
    <t>m3 / kg residual gas</t>
  </si>
  <si>
    <t>kg / h</t>
  </si>
  <si>
    <t>Equation (15)</t>
  </si>
  <si>
    <t>STEP 7. Calculate project yearly emissions from flaring</t>
  </si>
  <si>
    <t>t CO2 e</t>
  </si>
  <si>
    <t>m3 / h</t>
  </si>
  <si>
    <t>Results</t>
  </si>
  <si>
    <t>ppmv</t>
  </si>
  <si>
    <t>TOOL06 Project emissions from flaring</t>
  </si>
  <si>
    <t>input data for pull down</t>
  </si>
  <si>
    <t>GWPCH4</t>
  </si>
  <si>
    <t>This spreadsheets presents a sample calculation based on the following steps of the tool "Project emissions from flaring"</t>
  </si>
  <si>
    <r>
      <t xml:space="preserve">Step 2.4: Determine the volume of the exhaust gas on a dry basis at reference conditions per kilogram of residual gas </t>
    </r>
    <r>
      <rPr>
        <b/>
        <sz val="11"/>
        <rFont val="Times New Roman"/>
        <family val="1"/>
      </rPr>
      <t>(QEG,m)</t>
    </r>
  </si>
  <si>
    <r>
      <t xml:space="preserve">Step 1: Determination of the methane mass flow in the residual gas </t>
    </r>
    <r>
      <rPr>
        <b/>
        <sz val="11"/>
        <rFont val="Times New Roman"/>
        <family val="1"/>
      </rPr>
      <t>(F</t>
    </r>
    <r>
      <rPr>
        <b/>
        <vertAlign val="subscript"/>
        <sz val="11"/>
        <rFont val="Times New Roman"/>
        <family val="1"/>
      </rPr>
      <t>CH4,RG,m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
The "Tool to determine the mass flow of a greenhouse gas in a gaseous stream” shall be used to determine the methane mass flow in the residual gas.</t>
    </r>
  </si>
  <si>
    <r>
      <t xml:space="preserve">Step 2: Determination of flare efficiency </t>
    </r>
    <r>
      <rPr>
        <b/>
        <sz val="11"/>
        <rFont val="Times New Roman"/>
        <family val="1"/>
      </rPr>
      <t>(n</t>
    </r>
    <r>
      <rPr>
        <b/>
        <vertAlign val="subscript"/>
        <sz val="11"/>
        <rFont val="Times New Roman"/>
        <family val="1"/>
      </rPr>
      <t>flare,m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
Option B.2: Measurement of flare efficiency in each minute</t>
    </r>
  </si>
  <si>
    <r>
      <t xml:space="preserve">Step 2.1: Determine the methane mass flow in the exhaust gas on a dry basis </t>
    </r>
    <r>
      <rPr>
        <b/>
        <sz val="11"/>
        <rFont val="Times New Roman"/>
        <family val="1"/>
      </rPr>
      <t>(F</t>
    </r>
    <r>
      <rPr>
        <b/>
        <vertAlign val="subscript"/>
        <sz val="11"/>
        <rFont val="Times New Roman"/>
        <family val="1"/>
      </rPr>
      <t>CH4,EG,m</t>
    </r>
    <r>
      <rPr>
        <b/>
        <sz val="11"/>
        <rFont val="Times New Roman"/>
        <family val="1"/>
      </rPr>
      <t>)</t>
    </r>
  </si>
  <si>
    <r>
      <t xml:space="preserve">Step 2.2: Determine the volumetric flow of the exhaust gas </t>
    </r>
    <r>
      <rPr>
        <b/>
        <sz val="11"/>
        <rFont val="Times New Roman"/>
        <family val="1"/>
      </rPr>
      <t>(V</t>
    </r>
    <r>
      <rPr>
        <b/>
        <vertAlign val="subscript"/>
        <sz val="11"/>
        <rFont val="Times New Roman"/>
        <family val="1"/>
      </rPr>
      <t>EG,m</t>
    </r>
    <r>
      <rPr>
        <b/>
        <sz val="11"/>
        <rFont val="Times New Roman"/>
        <family val="1"/>
      </rPr>
      <t>)</t>
    </r>
  </si>
  <si>
    <r>
      <t xml:space="preserve">Step 2.3: Determine the mass flow of the residual gas </t>
    </r>
    <r>
      <rPr>
        <b/>
        <sz val="11"/>
        <rFont val="Times New Roman"/>
        <family val="1"/>
      </rPr>
      <t>(M</t>
    </r>
    <r>
      <rPr>
        <b/>
        <vertAlign val="subscript"/>
        <sz val="11"/>
        <rFont val="Times New Roman"/>
        <family val="1"/>
      </rPr>
      <t>RG,m</t>
    </r>
    <r>
      <rPr>
        <b/>
        <sz val="11"/>
        <rFont val="Times New Roman"/>
        <family val="1"/>
      </rPr>
      <t xml:space="preserve">) </t>
    </r>
  </si>
  <si>
    <r>
      <t xml:space="preserve"> Step 3: Calculation of project emissions from flaring </t>
    </r>
    <r>
      <rPr>
        <b/>
        <sz val="11"/>
        <rFont val="Times New Roman"/>
        <family val="1"/>
      </rPr>
      <t>(PE</t>
    </r>
    <r>
      <rPr>
        <b/>
        <vertAlign val="subscript"/>
        <sz val="11"/>
        <rFont val="Times New Roman"/>
        <family val="1"/>
      </rPr>
      <t>flare,y</t>
    </r>
    <r>
      <rPr>
        <b/>
        <sz val="11"/>
        <rFont val="Times New Roman"/>
        <family val="1"/>
      </rPr>
      <t>)</t>
    </r>
  </si>
  <si>
    <r>
      <t>v</t>
    </r>
    <r>
      <rPr>
        <i/>
        <vertAlign val="subscript"/>
        <sz val="11"/>
        <rFont val="Arial"/>
        <family val="2"/>
      </rPr>
      <t>i,RG,m</t>
    </r>
  </si>
  <si>
    <r>
      <t>V</t>
    </r>
    <r>
      <rPr>
        <i/>
        <vertAlign val="subscript"/>
        <sz val="11"/>
        <rFont val="Arial"/>
        <family val="2"/>
      </rPr>
      <t>RG,m</t>
    </r>
  </si>
  <si>
    <r>
      <t>v</t>
    </r>
    <r>
      <rPr>
        <vertAlign val="subscript"/>
        <sz val="11"/>
        <rFont val="Times New Roman"/>
        <family val="1"/>
      </rPr>
      <t>O2,EG,m</t>
    </r>
  </si>
  <si>
    <r>
      <t>fc</t>
    </r>
    <r>
      <rPr>
        <vertAlign val="subscript"/>
        <sz val="11"/>
        <rFont val="Times New Roman"/>
        <family val="1"/>
      </rPr>
      <t>CH4,EG,m</t>
    </r>
  </si>
  <si>
    <r>
      <t>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volumetric fraction of flare exhaust gas</t>
    </r>
  </si>
  <si>
    <t>Equation (5) of Tool to determine the mass flow of a greenhouse gas in a gaseous stream</t>
  </si>
  <si>
    <t>STEP 1(b). Determination of methane mass flow rate in the residual gas on a dry basis</t>
  </si>
  <si>
    <t>STEP 2. Determination of flare efficiency</t>
  </si>
  <si>
    <t>STEP 2.1. Determination of methane mass flow rate in the exhaust gas on a dry basis</t>
  </si>
  <si>
    <t>STEP 2.2. Determination of the volumetric flow rate of the exhaust gas</t>
  </si>
  <si>
    <t>Equation (4)</t>
  </si>
  <si>
    <t xml:space="preserve">STEP 2.4 (b). Determination of the mass fraction of carbon, hydrogen, oxygen and nitrogen in the residual gas </t>
  </si>
  <si>
    <t>At EB 99, the Board The Board requested the MP to revise the methodological tool “TOOL06: Project
emissions from flaring”, and to (c) Develop a spreadsheet for TOOL06 similar to the one developed for TOOL08.</t>
  </si>
  <si>
    <t>Constants used in equations</t>
  </si>
  <si>
    <t>Equation (14)                             j = carbon</t>
  </si>
  <si>
    <t>Equation (14)                             j = hydrogen</t>
  </si>
  <si>
    <t>Equation (14)                             j = oxygen</t>
  </si>
  <si>
    <t>Equation (14)                             j = nytrogen</t>
  </si>
  <si>
    <t>STEP 1: Determination of the methane mass flow in the residual gas</t>
  </si>
  <si>
    <r>
      <t>F</t>
    </r>
    <r>
      <rPr>
        <b/>
        <vertAlign val="subscript"/>
        <sz val="12"/>
        <rFont val="Times New Roman"/>
        <family val="1"/>
      </rPr>
      <t>CH4,EG,m</t>
    </r>
  </si>
  <si>
    <r>
      <t>M</t>
    </r>
    <r>
      <rPr>
        <b/>
        <vertAlign val="subscript"/>
        <sz val="12"/>
        <rFont val="Times New Roman"/>
        <family val="1"/>
      </rPr>
      <t>RG,m</t>
    </r>
  </si>
  <si>
    <r>
      <t>n</t>
    </r>
    <r>
      <rPr>
        <b/>
        <vertAlign val="subscript"/>
        <sz val="12"/>
        <rFont val="Times New Roman"/>
        <family val="1"/>
      </rPr>
      <t>flare,m</t>
    </r>
  </si>
  <si>
    <r>
      <t>PE</t>
    </r>
    <r>
      <rPr>
        <b/>
        <vertAlign val="subscript"/>
        <sz val="12"/>
        <rFont val="Times New Roman"/>
        <family val="1"/>
      </rPr>
      <t>flare,y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</si>
</sst>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00"/>
    <numFmt numFmtId="166" formatCode="0.0%"/>
    <numFmt numFmtId="167" formatCode="0.0"/>
    <numFmt numFmtId="168" formatCode="#,##0.000"/>
  </numFmts>
  <fonts count="23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Times New Roman"/>
      <family val="1"/>
    </font>
    <font>
      <i/>
      <vertAlign val="subscript"/>
      <sz val="11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8" fillId="0" borderId="0" xfId="0" applyFont="1"/>
    <xf numFmtId="0" fontId="8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vertical="top"/>
    </xf>
    <xf numFmtId="2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right" vertical="top"/>
    </xf>
    <xf numFmtId="2" fontId="6" fillId="3" borderId="0" xfId="0" applyNumberFormat="1" applyFont="1" applyFill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4" fontId="6" fillId="3" borderId="0" xfId="0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2" fontId="8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2" fontId="6" fillId="3" borderId="0" xfId="0" applyNumberFormat="1" applyFont="1" applyFill="1" applyAlignment="1">
      <alignment horizontal="right" vertical="center"/>
    </xf>
    <xf numFmtId="2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2" fontId="6" fillId="3" borderId="6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right" vertical="center"/>
    </xf>
    <xf numFmtId="2" fontId="6" fillId="3" borderId="7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top"/>
    </xf>
    <xf numFmtId="2" fontId="6" fillId="3" borderId="8" xfId="0" applyNumberFormat="1" applyFont="1" applyFill="1" applyBorder="1" applyAlignment="1">
      <alignment horizontal="left" vertical="center"/>
    </xf>
    <xf numFmtId="2" fontId="6" fillId="3" borderId="8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top"/>
    </xf>
    <xf numFmtId="2" fontId="6" fillId="3" borderId="3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2" fontId="6" fillId="3" borderId="0" xfId="0" applyNumberFormat="1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horizontal="left" vertical="top"/>
    </xf>
    <xf numFmtId="2" fontId="6" fillId="3" borderId="11" xfId="0" applyNumberFormat="1" applyFont="1" applyFill="1" applyBorder="1" applyAlignment="1">
      <alignment horizontal="left" vertical="center"/>
    </xf>
    <xf numFmtId="2" fontId="6" fillId="3" borderId="11" xfId="0" applyNumberFormat="1" applyFont="1" applyFill="1" applyBorder="1" applyAlignment="1">
      <alignment horizontal="right" vertical="center"/>
    </xf>
    <xf numFmtId="2" fontId="8" fillId="3" borderId="6" xfId="0" applyNumberFormat="1" applyFont="1" applyFill="1" applyBorder="1" applyAlignment="1">
      <alignment horizontal="right" vertical="center"/>
    </xf>
    <xf numFmtId="2" fontId="8" fillId="3" borderId="8" xfId="0" applyNumberFormat="1" applyFont="1" applyFill="1" applyBorder="1" applyAlignment="1">
      <alignment horizontal="right" vertical="center"/>
    </xf>
    <xf numFmtId="2" fontId="13" fillId="3" borderId="0" xfId="0" applyNumberFormat="1" applyFont="1" applyFill="1" applyAlignment="1">
      <alignment horizontal="right" vertical="top"/>
    </xf>
    <xf numFmtId="2" fontId="8" fillId="3" borderId="1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13" fillId="3" borderId="0" xfId="0" applyFont="1" applyFill="1" applyAlignment="1">
      <alignment horizontal="left" vertical="top"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vertical="center"/>
    </xf>
    <xf numFmtId="166" fontId="6" fillId="3" borderId="0" xfId="2" applyNumberFormat="1" applyFont="1" applyFill="1" applyAlignment="1">
      <alignment horizontal="left" vertical="top"/>
    </xf>
    <xf numFmtId="2" fontId="8" fillId="3" borderId="6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right" vertical="top" wrapText="1"/>
    </xf>
    <xf numFmtId="4" fontId="8" fillId="3" borderId="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/>
    </xf>
    <xf numFmtId="1" fontId="6" fillId="3" borderId="0" xfId="0" applyNumberFormat="1" applyFont="1" applyFill="1" applyBorder="1" applyAlignment="1">
      <alignment horizontal="right" vertical="top"/>
    </xf>
    <xf numFmtId="164" fontId="8" fillId="3" borderId="6" xfId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left" vertical="center"/>
    </xf>
    <xf numFmtId="164" fontId="8" fillId="3" borderId="0" xfId="0" applyNumberFormat="1" applyFont="1" applyFill="1" applyAlignment="1">
      <alignment horizontal="right" vertical="top"/>
    </xf>
    <xf numFmtId="2" fontId="8" fillId="3" borderId="0" xfId="0" applyNumberFormat="1" applyFont="1" applyFill="1" applyAlignment="1">
      <alignment horizontal="right" vertical="top"/>
    </xf>
    <xf numFmtId="4" fontId="8" fillId="3" borderId="0" xfId="0" applyNumberFormat="1" applyFont="1" applyFill="1" applyBorder="1" applyAlignment="1">
      <alignment horizontal="right" vertical="top"/>
    </xf>
    <xf numFmtId="0" fontId="0" fillId="0" borderId="12" xfId="0" applyBorder="1"/>
    <xf numFmtId="1" fontId="8" fillId="3" borderId="0" xfId="0" applyNumberFormat="1" applyFont="1" applyFill="1" applyBorder="1" applyAlignment="1">
      <alignment horizontal="right" vertical="top"/>
    </xf>
    <xf numFmtId="4" fontId="6" fillId="3" borderId="0" xfId="0" applyNumberFormat="1" applyFont="1" applyFill="1" applyBorder="1" applyAlignment="1">
      <alignment horizontal="center" vertical="top"/>
    </xf>
    <xf numFmtId="2" fontId="8" fillId="2" borderId="9" xfId="0" applyNumberFormat="1" applyFont="1" applyFill="1" applyBorder="1" applyAlignment="1">
      <alignment horizontal="left" vertical="center"/>
    </xf>
    <xf numFmtId="2" fontId="8" fillId="2" borderId="8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2" fontId="6" fillId="3" borderId="8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top"/>
    </xf>
    <xf numFmtId="0" fontId="15" fillId="0" borderId="0" xfId="0" applyFont="1"/>
    <xf numFmtId="0" fontId="6" fillId="5" borderId="1" xfId="0" applyFont="1" applyFill="1" applyBorder="1" applyAlignment="1">
      <alignment horizontal="right" vertical="top" wrapText="1"/>
    </xf>
    <xf numFmtId="168" fontId="6" fillId="0" borderId="1" xfId="0" applyNumberFormat="1" applyFont="1" applyBorder="1" applyAlignment="1">
      <alignment horizontal="right" vertical="top" wrapText="1"/>
    </xf>
    <xf numFmtId="165" fontId="6" fillId="4" borderId="1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justify" vertical="center"/>
    </xf>
    <xf numFmtId="0" fontId="17" fillId="0" borderId="2" xfId="0" applyFont="1" applyBorder="1"/>
    <xf numFmtId="0" fontId="17" fillId="0" borderId="2" xfId="0" applyFont="1" applyFill="1" applyBorder="1"/>
    <xf numFmtId="0" fontId="0" fillId="0" borderId="9" xfId="0" applyBorder="1"/>
    <xf numFmtId="0" fontId="16" fillId="0" borderId="9" xfId="0" applyFont="1" applyBorder="1" applyAlignment="1">
      <alignment vertical="top" wrapText="1"/>
    </xf>
    <xf numFmtId="0" fontId="8" fillId="3" borderId="8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6" fillId="3" borderId="0" xfId="0" applyNumberFormat="1" applyFont="1" applyFill="1" applyBorder="1" applyAlignment="1">
      <alignment horizontal="center" vertical="top"/>
    </xf>
    <xf numFmtId="2" fontId="8" fillId="2" borderId="9" xfId="0" applyNumberFormat="1" applyFont="1" applyFill="1" applyBorder="1" applyAlignment="1">
      <alignment horizontal="left" vertical="center"/>
    </xf>
    <xf numFmtId="2" fontId="8" fillId="2" borderId="8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2" fontId="6" fillId="3" borderId="8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3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right" vertical="top"/>
    </xf>
    <xf numFmtId="2" fontId="8" fillId="3" borderId="0" xfId="0" applyNumberFormat="1" applyFont="1" applyFill="1" applyBorder="1" applyAlignment="1">
      <alignment horizontal="right" vertical="top"/>
    </xf>
    <xf numFmtId="0" fontId="14" fillId="5" borderId="9" xfId="0" applyFont="1" applyFill="1" applyBorder="1" applyAlignment="1">
      <alignment horizontal="left" vertical="top"/>
    </xf>
    <xf numFmtId="0" fontId="14" fillId="5" borderId="8" xfId="0" applyFont="1" applyFill="1" applyBorder="1" applyAlignment="1">
      <alignment horizontal="left" vertical="top"/>
    </xf>
    <xf numFmtId="0" fontId="14" fillId="5" borderId="3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center" vertical="top"/>
    </xf>
    <xf numFmtId="4" fontId="8" fillId="3" borderId="1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21" fillId="3" borderId="12" xfId="0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25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12" Type="http://schemas.openxmlformats.org/officeDocument/2006/relationships/image" Target="../media/image24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5" Type="http://schemas.openxmlformats.org/officeDocument/2006/relationships/image" Target="../media/image17.png"/><Relationship Id="rId10" Type="http://schemas.openxmlformats.org/officeDocument/2006/relationships/image" Target="../media/image22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Relationship Id="rId14" Type="http://schemas.openxmlformats.org/officeDocument/2006/relationships/image" Target="../media/image2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238125</xdr:rowOff>
    </xdr:from>
    <xdr:to>
      <xdr:col>1</xdr:col>
      <xdr:colOff>1619250</xdr:colOff>
      <xdr:row>6</xdr:row>
      <xdr:rowOff>419100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DBAE872-40EA-40A2-A639-E11ABAE6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04925"/>
          <a:ext cx="1514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</xdr:row>
      <xdr:rowOff>28575</xdr:rowOff>
    </xdr:from>
    <xdr:to>
      <xdr:col>18</xdr:col>
      <xdr:colOff>533400</xdr:colOff>
      <xdr:row>6</xdr:row>
      <xdr:rowOff>571500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1DD1C64-EB3F-4405-874F-C8FEE79A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90500"/>
          <a:ext cx="54864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9</xdr:row>
      <xdr:rowOff>247650</xdr:rowOff>
    </xdr:from>
    <xdr:to>
      <xdr:col>1</xdr:col>
      <xdr:colOff>1676400</xdr:colOff>
      <xdr:row>9</xdr:row>
      <xdr:rowOff>742950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5902D5F-4BAF-4EBF-9E39-CFFAA3DB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57450"/>
          <a:ext cx="15716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6</xdr:row>
      <xdr:rowOff>657225</xdr:rowOff>
    </xdr:from>
    <xdr:to>
      <xdr:col>18</xdr:col>
      <xdr:colOff>504825</xdr:colOff>
      <xdr:row>11</xdr:row>
      <xdr:rowOff>66675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1E73AE9-F7BB-419C-BF3C-D843E6DE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724025"/>
          <a:ext cx="54197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12</xdr:row>
      <xdr:rowOff>228600</xdr:rowOff>
    </xdr:from>
    <xdr:to>
      <xdr:col>1</xdr:col>
      <xdr:colOff>1800225</xdr:colOff>
      <xdr:row>12</xdr:row>
      <xdr:rowOff>600075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76B6FB-F1C7-4C5C-9B28-07FAEACC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733800"/>
          <a:ext cx="1752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95250</xdr:rowOff>
    </xdr:from>
    <xdr:to>
      <xdr:col>18</xdr:col>
      <xdr:colOff>419100</xdr:colOff>
      <xdr:row>19</xdr:row>
      <xdr:rowOff>19050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7E730A7-E6ED-43D1-9A6A-7987063B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600450"/>
          <a:ext cx="529590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275973</xdr:rowOff>
    </xdr:from>
    <xdr:to>
      <xdr:col>1</xdr:col>
      <xdr:colOff>1495425</xdr:colOff>
      <xdr:row>6</xdr:row>
      <xdr:rowOff>542924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2F76396-EF28-49B2-ABE9-393B3D54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61823"/>
          <a:ext cx="1352550" cy="26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342901</xdr:colOff>
      <xdr:row>2</xdr:row>
      <xdr:rowOff>34960</xdr:rowOff>
    </xdr:from>
    <xdr:to>
      <xdr:col>17</xdr:col>
      <xdr:colOff>476251</xdr:colOff>
      <xdr:row>7</xdr:row>
      <xdr:rowOff>209550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56A0360-320B-4254-B0E9-648D6BC7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1" y="358810"/>
          <a:ext cx="5619750" cy="1736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238125</xdr:rowOff>
    </xdr:from>
    <xdr:to>
      <xdr:col>1</xdr:col>
      <xdr:colOff>1771650</xdr:colOff>
      <xdr:row>6</xdr:row>
      <xdr:rowOff>590550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A7B51D-4CE3-4572-A86D-FD7BDE89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23975"/>
          <a:ext cx="16668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228600</xdr:colOff>
      <xdr:row>3</xdr:row>
      <xdr:rowOff>200025</xdr:rowOff>
    </xdr:from>
    <xdr:to>
      <xdr:col>16</xdr:col>
      <xdr:colOff>209550</xdr:colOff>
      <xdr:row>7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A88140C-90AA-4A26-A63F-4A7E07D4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85800"/>
          <a:ext cx="546735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314325</xdr:rowOff>
    </xdr:from>
    <xdr:to>
      <xdr:col>1</xdr:col>
      <xdr:colOff>2295525</xdr:colOff>
      <xdr:row>6</xdr:row>
      <xdr:rowOff>495300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6B3FA0-58A9-49C0-BC7B-C55119FD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90650"/>
          <a:ext cx="21621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361950</xdr:colOff>
      <xdr:row>3</xdr:row>
      <xdr:rowOff>85725</xdr:rowOff>
    </xdr:from>
    <xdr:to>
      <xdr:col>18</xdr:col>
      <xdr:colOff>390525</xdr:colOff>
      <xdr:row>7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F7D6AB-A167-4142-A745-3D3ADA3C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71500"/>
          <a:ext cx="551497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6</xdr:row>
      <xdr:rowOff>190500</xdr:rowOff>
    </xdr:from>
    <xdr:to>
      <xdr:col>1</xdr:col>
      <xdr:colOff>1438275</xdr:colOff>
      <xdr:row>6</xdr:row>
      <xdr:rowOff>361950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5D0F7A-DA77-4EF8-AFC8-6DF8E792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85875"/>
          <a:ext cx="13335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152400</xdr:rowOff>
    </xdr:from>
    <xdr:to>
      <xdr:col>9</xdr:col>
      <xdr:colOff>85725</xdr:colOff>
      <xdr:row>28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1E19D7-FAEC-4DB3-B3A4-64E82145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400675"/>
          <a:ext cx="5543550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9</xdr:row>
      <xdr:rowOff>238125</xdr:rowOff>
    </xdr:from>
    <xdr:to>
      <xdr:col>1</xdr:col>
      <xdr:colOff>2533650</xdr:colOff>
      <xdr:row>9</xdr:row>
      <xdr:rowOff>409575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D5C1B21-510F-456F-8EB3-42356EB4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362200"/>
          <a:ext cx="2428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95250</xdr:rowOff>
    </xdr:from>
    <xdr:to>
      <xdr:col>9</xdr:col>
      <xdr:colOff>219075</xdr:colOff>
      <xdr:row>46</xdr:row>
      <xdr:rowOff>104775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8BC1EF-D291-4296-A695-4FDA6817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448550"/>
          <a:ext cx="56769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12</xdr:row>
      <xdr:rowOff>190500</xdr:rowOff>
    </xdr:from>
    <xdr:to>
      <xdr:col>1</xdr:col>
      <xdr:colOff>1762125</xdr:colOff>
      <xdr:row>12</xdr:row>
      <xdr:rowOff>371475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03D4B45-D1C1-4E80-B35E-D4768B2B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476625"/>
          <a:ext cx="16478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49</xdr:row>
      <xdr:rowOff>38100</xdr:rowOff>
    </xdr:from>
    <xdr:to>
      <xdr:col>9</xdr:col>
      <xdr:colOff>133350</xdr:colOff>
      <xdr:row>60</xdr:row>
      <xdr:rowOff>19050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5A91C99-092E-4C1A-A423-87179999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306050"/>
          <a:ext cx="5610225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15</xdr:row>
      <xdr:rowOff>104775</xdr:rowOff>
    </xdr:from>
    <xdr:to>
      <xdr:col>5</xdr:col>
      <xdr:colOff>133350</xdr:colOff>
      <xdr:row>15</xdr:row>
      <xdr:rowOff>485775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0C82E2E-FF99-496B-8CCD-92BBB879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391025"/>
          <a:ext cx="419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62</xdr:row>
      <xdr:rowOff>114300</xdr:rowOff>
    </xdr:from>
    <xdr:to>
      <xdr:col>9</xdr:col>
      <xdr:colOff>133350</xdr:colOff>
      <xdr:row>81</xdr:row>
      <xdr:rowOff>47625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6299252-57ED-41B4-965E-D1ED8BEC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487275"/>
          <a:ext cx="5553075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190500</xdr:colOff>
      <xdr:row>6</xdr:row>
      <xdr:rowOff>142875</xdr:rowOff>
    </xdr:from>
    <xdr:to>
      <xdr:col>10</xdr:col>
      <xdr:colOff>1971675</xdr:colOff>
      <xdr:row>6</xdr:row>
      <xdr:rowOff>485775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A9F6E1A-4F20-4DD6-8EA3-241C77D9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238250"/>
          <a:ext cx="17811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1019175</xdr:colOff>
      <xdr:row>18</xdr:row>
      <xdr:rowOff>114300</xdr:rowOff>
    </xdr:from>
    <xdr:to>
      <xdr:col>17</xdr:col>
      <xdr:colOff>438150</xdr:colOff>
      <xdr:row>29</xdr:row>
      <xdr:rowOff>104775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F4B2F60-58EE-4B4B-9D67-EE606F5C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5362575"/>
          <a:ext cx="558165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9</xdr:row>
      <xdr:rowOff>11534</xdr:rowOff>
    </xdr:from>
    <xdr:to>
      <xdr:col>14</xdr:col>
      <xdr:colOff>676275</xdr:colOff>
      <xdr:row>9</xdr:row>
      <xdr:rowOff>647699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146FC8E-DD2A-4F17-8156-EA4209BD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135609"/>
          <a:ext cx="4333875" cy="636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981075</xdr:colOff>
      <xdr:row>30</xdr:row>
      <xdr:rowOff>123825</xdr:rowOff>
    </xdr:from>
    <xdr:to>
      <xdr:col>17</xdr:col>
      <xdr:colOff>428625</xdr:colOff>
      <xdr:row>49</xdr:row>
      <xdr:rowOff>85725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50B0CB0-6690-4205-A8AB-7933CA01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315200"/>
          <a:ext cx="5610225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161925</xdr:colOff>
      <xdr:row>12</xdr:row>
      <xdr:rowOff>142875</xdr:rowOff>
    </xdr:from>
    <xdr:to>
      <xdr:col>10</xdr:col>
      <xdr:colOff>2790825</xdr:colOff>
      <xdr:row>12</xdr:row>
      <xdr:rowOff>485775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6366085-F8F9-4E55-96F6-20E8D4C3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429000"/>
          <a:ext cx="2628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1009650</xdr:colOff>
      <xdr:row>50</xdr:row>
      <xdr:rowOff>66675</xdr:rowOff>
    </xdr:from>
    <xdr:to>
      <xdr:col>17</xdr:col>
      <xdr:colOff>200025</xdr:colOff>
      <xdr:row>64</xdr:row>
      <xdr:rowOff>28575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052994A-63E7-4421-87D4-78756E6B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0496550"/>
          <a:ext cx="5353050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76200</xdr:rowOff>
    </xdr:from>
    <xdr:to>
      <xdr:col>2</xdr:col>
      <xdr:colOff>0</xdr:colOff>
      <xdr:row>6</xdr:row>
      <xdr:rowOff>638175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16D4018-B07C-4E0E-BBD9-E774BCC4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23950"/>
          <a:ext cx="2152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9</xdr:row>
      <xdr:rowOff>85725</xdr:rowOff>
    </xdr:from>
    <xdr:to>
      <xdr:col>1</xdr:col>
      <xdr:colOff>2190750</xdr:colOff>
      <xdr:row>9</xdr:row>
      <xdr:rowOff>647700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89EB60-CB58-4171-A5E7-29D674D6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0300"/>
          <a:ext cx="2152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114300</xdr:colOff>
      <xdr:row>6</xdr:row>
      <xdr:rowOff>47625</xdr:rowOff>
    </xdr:from>
    <xdr:to>
      <xdr:col>7</xdr:col>
      <xdr:colOff>2266950</xdr:colOff>
      <xdr:row>6</xdr:row>
      <xdr:rowOff>609600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2D2F69C-6BCA-4A1B-AF82-2E47273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095375"/>
          <a:ext cx="2152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9</xdr:row>
      <xdr:rowOff>76200</xdr:rowOff>
    </xdr:from>
    <xdr:to>
      <xdr:col>7</xdr:col>
      <xdr:colOff>2276475</xdr:colOff>
      <xdr:row>9</xdr:row>
      <xdr:rowOff>638175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580934C-A3E5-4BD5-8E66-F2BCCDCA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390775"/>
          <a:ext cx="2152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12</xdr:row>
      <xdr:rowOff>7115</xdr:rowOff>
    </xdr:from>
    <xdr:to>
      <xdr:col>7</xdr:col>
      <xdr:colOff>923925</xdr:colOff>
      <xdr:row>26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621F8B3-FBB6-48C7-BF0D-91FB99FD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445640"/>
          <a:ext cx="5114925" cy="2269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</xdr:row>
      <xdr:rowOff>152400</xdr:rowOff>
    </xdr:from>
    <xdr:to>
      <xdr:col>1</xdr:col>
      <xdr:colOff>3705225</xdr:colOff>
      <xdr:row>6</xdr:row>
      <xdr:rowOff>628650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FC5A15E-FD07-4C70-A55E-429A082E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38250"/>
          <a:ext cx="35814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</xdr:row>
      <xdr:rowOff>228062</xdr:rowOff>
    </xdr:from>
    <xdr:to>
      <xdr:col>4</xdr:col>
      <xdr:colOff>542925</xdr:colOff>
      <xdr:row>9</xdr:row>
      <xdr:rowOff>66675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8CE77BC-962A-40F7-8A80-1A3E18B1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4962"/>
          <a:ext cx="5133975" cy="1362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opLeftCell="A36" zoomScale="75" workbookViewId="0">
      <selection activeCell="K7" sqref="K7"/>
    </sheetView>
  </sheetViews>
  <sheetFormatPr defaultRowHeight="12.75" x14ac:dyDescent="0.2"/>
  <cols>
    <col min="1" max="1" width="4" style="17" customWidth="1"/>
    <col min="2" max="2" width="12.42578125" style="30" customWidth="1"/>
    <col min="3" max="3" width="11.5703125" style="16" customWidth="1"/>
    <col min="4" max="4" width="58.42578125" style="16" customWidth="1"/>
    <col min="5" max="5" width="12.7109375" style="16" customWidth="1"/>
    <col min="6" max="7" width="10.7109375" style="17" customWidth="1"/>
    <col min="8" max="8" width="9.140625" style="18"/>
    <col min="9" max="9" width="8.5703125" style="19" customWidth="1"/>
    <col min="10" max="10" width="1.140625" style="19" customWidth="1"/>
    <col min="11" max="11" width="9.140625" style="20"/>
    <col min="12" max="12" width="2.7109375" style="17" customWidth="1"/>
    <col min="13" max="13" width="4.85546875" style="17" customWidth="1"/>
    <col min="14" max="14" width="3.42578125" style="17" customWidth="1"/>
    <col min="15" max="15" width="9.140625" style="17"/>
    <col min="16" max="16" width="11.7109375" style="17" customWidth="1"/>
    <col min="17" max="16384" width="9.140625" style="17"/>
  </cols>
  <sheetData>
    <row r="2" spans="2:14" ht="25.5" x14ac:dyDescent="0.2">
      <c r="B2" s="80" t="s">
        <v>107</v>
      </c>
    </row>
    <row r="3" spans="2:14" ht="12.75" customHeight="1" thickBot="1" x14ac:dyDescent="0.25">
      <c r="B3" s="15"/>
    </row>
    <row r="4" spans="2:14" ht="14.25" thickBot="1" x14ac:dyDescent="0.25">
      <c r="B4" s="98"/>
      <c r="C4" s="99"/>
      <c r="D4" s="99"/>
      <c r="E4" s="100"/>
      <c r="F4" s="21"/>
      <c r="G4" s="21"/>
      <c r="H4" s="22"/>
    </row>
    <row r="5" spans="2:14" ht="60" customHeight="1" thickBot="1" x14ac:dyDescent="0.25">
      <c r="B5" s="101" t="s">
        <v>130</v>
      </c>
      <c r="C5" s="102"/>
      <c r="D5" s="102"/>
      <c r="E5" s="103"/>
      <c r="F5" s="23"/>
      <c r="G5" s="23"/>
      <c r="H5" s="75"/>
    </row>
    <row r="6" spans="2:14" ht="12" customHeight="1" thickBot="1" x14ac:dyDescent="0.25">
      <c r="B6" s="104"/>
      <c r="C6" s="105"/>
      <c r="D6" s="105"/>
      <c r="E6" s="106"/>
      <c r="F6" s="23"/>
      <c r="G6" s="23"/>
      <c r="H6" s="75"/>
    </row>
    <row r="7" spans="2:14" ht="45" customHeight="1" thickBot="1" x14ac:dyDescent="0.25">
      <c r="B7" s="94" t="s">
        <v>110</v>
      </c>
      <c r="C7" s="95"/>
      <c r="D7" s="95"/>
      <c r="E7" s="96"/>
      <c r="F7" s="23"/>
      <c r="G7" s="23"/>
      <c r="H7" s="75"/>
    </row>
    <row r="8" spans="2:14" ht="54.75" customHeight="1" thickBot="1" x14ac:dyDescent="0.25">
      <c r="B8" s="94" t="s">
        <v>112</v>
      </c>
      <c r="C8" s="95"/>
      <c r="D8" s="95"/>
      <c r="E8" s="96"/>
      <c r="F8" s="23"/>
      <c r="G8" s="23"/>
      <c r="H8" s="75"/>
    </row>
    <row r="9" spans="2:14" ht="41.25" customHeight="1" thickBot="1" x14ac:dyDescent="0.25">
      <c r="B9" s="94" t="s">
        <v>113</v>
      </c>
      <c r="C9" s="95"/>
      <c r="D9" s="95"/>
      <c r="E9" s="96"/>
      <c r="F9" s="23"/>
      <c r="G9" s="23"/>
      <c r="H9" s="75"/>
    </row>
    <row r="10" spans="2:14" ht="40.5" customHeight="1" thickBot="1" x14ac:dyDescent="0.25">
      <c r="B10" s="94" t="s">
        <v>114</v>
      </c>
      <c r="C10" s="95"/>
      <c r="D10" s="95"/>
      <c r="E10" s="96"/>
      <c r="F10" s="23"/>
      <c r="G10" s="23"/>
      <c r="H10" s="75"/>
    </row>
    <row r="11" spans="2:14" ht="42" customHeight="1" thickBot="1" x14ac:dyDescent="0.25">
      <c r="B11" s="94" t="s">
        <v>115</v>
      </c>
      <c r="C11" s="95"/>
      <c r="D11" s="95"/>
      <c r="E11" s="96"/>
      <c r="F11" s="23"/>
      <c r="G11" s="23"/>
      <c r="H11" s="75"/>
    </row>
    <row r="12" spans="2:14" ht="18" customHeight="1" thickBot="1" x14ac:dyDescent="0.25">
      <c r="B12" s="94" t="s">
        <v>116</v>
      </c>
      <c r="C12" s="95"/>
      <c r="D12" s="95"/>
      <c r="E12" s="96"/>
      <c r="F12" s="23"/>
      <c r="G12" s="23"/>
      <c r="H12" s="75"/>
    </row>
    <row r="13" spans="2:14" ht="46.5" customHeight="1" thickBot="1" x14ac:dyDescent="0.25">
      <c r="B13" s="94" t="s">
        <v>111</v>
      </c>
      <c r="C13" s="95"/>
      <c r="D13" s="95"/>
      <c r="E13" s="96"/>
      <c r="F13" s="67"/>
      <c r="G13" s="23"/>
      <c r="H13" s="75"/>
    </row>
    <row r="14" spans="2:14" ht="15.75" customHeight="1" thickBot="1" x14ac:dyDescent="0.25">
      <c r="B14" s="94" t="s">
        <v>117</v>
      </c>
      <c r="C14" s="95"/>
      <c r="D14" s="95"/>
      <c r="E14" s="96"/>
      <c r="F14" s="23"/>
      <c r="G14" s="23"/>
      <c r="H14" s="75"/>
    </row>
    <row r="15" spans="2:14" s="25" customFormat="1" x14ac:dyDescent="0.2">
      <c r="F15" s="26"/>
      <c r="G15" s="26"/>
      <c r="H15" s="26"/>
      <c r="I15" s="23"/>
      <c r="J15" s="75"/>
      <c r="K15" s="75"/>
      <c r="L15" s="23"/>
      <c r="M15" s="75"/>
      <c r="N15" s="75"/>
    </row>
    <row r="16" spans="2:14" s="25" customFormat="1" ht="13.5" thickBot="1" x14ac:dyDescent="0.25">
      <c r="F16" s="26"/>
      <c r="G16" s="26"/>
      <c r="H16" s="26"/>
      <c r="I16" s="23"/>
      <c r="J16" s="75"/>
      <c r="K16" s="75"/>
      <c r="L16" s="23"/>
      <c r="M16" s="75"/>
      <c r="N16" s="75"/>
    </row>
    <row r="17" spans="2:14" s="25" customFormat="1" ht="26.25" thickBot="1" x14ac:dyDescent="0.25">
      <c r="B17" s="120" t="s">
        <v>105</v>
      </c>
      <c r="C17" s="121"/>
      <c r="D17" s="121"/>
      <c r="E17" s="122"/>
      <c r="F17" s="26"/>
      <c r="G17" s="26"/>
      <c r="H17" s="26"/>
      <c r="I17" s="23"/>
      <c r="J17" s="75"/>
      <c r="K17" s="75"/>
      <c r="L17" s="23"/>
      <c r="M17" s="75"/>
      <c r="N17" s="75"/>
    </row>
    <row r="18" spans="2:14" ht="17.25" customHeight="1" x14ac:dyDescent="0.2">
      <c r="B18" s="126" t="s">
        <v>137</v>
      </c>
      <c r="C18" s="118">
        <f>'Step 2.1'!D7</f>
        <v>9.3713657952741762</v>
      </c>
      <c r="D18" s="25" t="s">
        <v>2</v>
      </c>
      <c r="E18" s="123"/>
    </row>
    <row r="19" spans="2:14" ht="15" customHeight="1" x14ac:dyDescent="0.2">
      <c r="B19" s="126" t="s">
        <v>138</v>
      </c>
      <c r="C19" s="119">
        <f>'Step 1(b)'!D7</f>
        <v>393.8</v>
      </c>
      <c r="D19" s="25" t="s">
        <v>2</v>
      </c>
      <c r="E19" s="123"/>
      <c r="I19" s="31"/>
      <c r="J19" s="31"/>
      <c r="K19" s="32"/>
    </row>
    <row r="20" spans="2:14" ht="17.25" customHeight="1" x14ac:dyDescent="0.2">
      <c r="B20" s="126" t="s">
        <v>139</v>
      </c>
      <c r="C20" s="74">
        <f>'Step 2.'!D7</f>
        <v>97.620272779259992</v>
      </c>
      <c r="D20" s="25" t="s">
        <v>4</v>
      </c>
      <c r="E20" s="123"/>
      <c r="I20" s="31"/>
      <c r="J20" s="31"/>
      <c r="K20" s="32"/>
    </row>
    <row r="21" spans="2:14" ht="16.5" customHeight="1" thickBot="1" x14ac:dyDescent="0.25">
      <c r="B21" s="127" t="s">
        <v>140</v>
      </c>
      <c r="C21" s="124">
        <f>'Step 3.'!D7</f>
        <v>2052.329109165044</v>
      </c>
      <c r="D21" s="51" t="s">
        <v>103</v>
      </c>
      <c r="E21" s="125"/>
      <c r="I21" s="31"/>
      <c r="J21" s="31"/>
      <c r="K21" s="32"/>
    </row>
    <row r="22" spans="2:14" ht="42" customHeight="1" x14ac:dyDescent="0.2">
      <c r="B22" s="29"/>
    </row>
    <row r="23" spans="2:14" ht="64.5" customHeight="1" x14ac:dyDescent="0.2"/>
    <row r="24" spans="2:14" ht="42" customHeight="1" x14ac:dyDescent="0.2">
      <c r="B24" s="29"/>
    </row>
    <row r="25" spans="2:14" ht="59.25" customHeight="1" x14ac:dyDescent="0.2"/>
    <row r="26" spans="2:14" ht="46.5" customHeight="1" x14ac:dyDescent="0.2"/>
    <row r="27" spans="2:14" ht="46.5" customHeight="1" x14ac:dyDescent="0.2"/>
    <row r="28" spans="2:14" ht="68.25" customHeight="1" x14ac:dyDescent="0.2">
      <c r="K28" s="18"/>
    </row>
    <row r="29" spans="2:14" ht="53.25" customHeight="1" x14ac:dyDescent="0.2"/>
    <row r="30" spans="2:14" ht="64.5" customHeight="1" x14ac:dyDescent="0.2">
      <c r="M30" s="18"/>
    </row>
    <row r="31" spans="2:14" ht="54" customHeight="1" x14ac:dyDescent="0.2"/>
    <row r="32" spans="2:14" ht="42" customHeight="1" x14ac:dyDescent="0.2">
      <c r="B32" s="29"/>
    </row>
    <row r="33" spans="2:16" ht="39" customHeight="1" x14ac:dyDescent="0.2">
      <c r="I33" s="31"/>
      <c r="J33" s="31"/>
    </row>
    <row r="34" spans="2:16" ht="42" customHeight="1" x14ac:dyDescent="0.2">
      <c r="B34" s="29"/>
    </row>
    <row r="35" spans="2:16" ht="33.75" customHeight="1" x14ac:dyDescent="0.2">
      <c r="I35" s="31"/>
      <c r="J35" s="31"/>
    </row>
    <row r="36" spans="2:16" ht="42" customHeight="1" x14ac:dyDescent="0.2">
      <c r="B36" s="29"/>
    </row>
    <row r="37" spans="2:16" ht="57.75" customHeight="1" x14ac:dyDescent="0.2"/>
    <row r="38" spans="2:16" ht="42" customHeight="1" x14ac:dyDescent="0.2">
      <c r="B38" s="29"/>
    </row>
    <row r="39" spans="2:16" ht="55.5" customHeight="1" x14ac:dyDescent="0.2">
      <c r="O39" s="33"/>
      <c r="P39" s="18"/>
    </row>
  </sheetData>
  <mergeCells count="12">
    <mergeCell ref="B4:E4"/>
    <mergeCell ref="B5:E5"/>
    <mergeCell ref="B6:E6"/>
    <mergeCell ref="B10:E10"/>
    <mergeCell ref="B11:E11"/>
    <mergeCell ref="B12:E12"/>
    <mergeCell ref="B13:E13"/>
    <mergeCell ref="B14:E14"/>
    <mergeCell ref="B7:E7"/>
    <mergeCell ref="B9:E9"/>
    <mergeCell ref="B8:E8"/>
    <mergeCell ref="B17:E17"/>
  </mergeCells>
  <pageMargins left="0.75" right="0.75" top="1" bottom="1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workbookViewId="0">
      <selection activeCell="R8" sqref="Q8:R8"/>
    </sheetView>
  </sheetViews>
  <sheetFormatPr defaultRowHeight="12.75" x14ac:dyDescent="0.2"/>
  <cols>
    <col min="1" max="1" width="4" style="17" customWidth="1"/>
    <col min="2" max="2" width="57.7109375" style="30" customWidth="1"/>
    <col min="3" max="3" width="1.85546875" style="18" customWidth="1"/>
    <col min="4" max="4" width="9.42578125" style="18" customWidth="1"/>
    <col min="5" max="5" width="8.28515625" style="20" customWidth="1"/>
    <col min="6" max="6" width="11.7109375" style="17" customWidth="1"/>
    <col min="7" max="16384" width="9.140625" style="17"/>
  </cols>
  <sheetData>
    <row r="2" spans="2:5" x14ac:dyDescent="0.2">
      <c r="B2" s="15" t="s">
        <v>107</v>
      </c>
    </row>
    <row r="3" spans="2:5" ht="12.75" customHeight="1" x14ac:dyDescent="0.2">
      <c r="B3" s="9"/>
    </row>
    <row r="4" spans="2:5" ht="18" customHeight="1" x14ac:dyDescent="0.2">
      <c r="B4" s="43" t="s">
        <v>102</v>
      </c>
    </row>
    <row r="5" spans="2:5" ht="12" customHeight="1" thickBot="1" x14ac:dyDescent="0.25">
      <c r="B5" s="9"/>
    </row>
    <row r="6" spans="2:5" ht="17.25" customHeight="1" thickBot="1" x14ac:dyDescent="0.25">
      <c r="B6" s="76" t="s">
        <v>101</v>
      </c>
      <c r="C6" s="77"/>
      <c r="D6" s="77"/>
      <c r="E6" s="78"/>
    </row>
    <row r="7" spans="2:5" ht="61.5" customHeight="1" thickBot="1" x14ac:dyDescent="0.25">
      <c r="B7" s="41"/>
      <c r="C7" s="35" t="s">
        <v>0</v>
      </c>
      <c r="D7" s="65">
        <f>('Input Data'!E15*(1-'Step 2.'!D7/100)*'Step 1(b)'!D7)*'Constants Used in Equations'!E20/1000</f>
        <v>2052.329109165044</v>
      </c>
      <c r="E7" s="37" t="s">
        <v>103</v>
      </c>
    </row>
    <row r="8" spans="2:5" ht="107.25" customHeight="1" x14ac:dyDescent="0.2">
      <c r="B8" s="86"/>
      <c r="C8" s="35"/>
      <c r="D8" s="35"/>
      <c r="E8" s="35"/>
    </row>
    <row r="28" spans="7:7" x14ac:dyDescent="0.2">
      <c r="G28"/>
    </row>
  </sheetData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28" sqref="E28"/>
    </sheetView>
  </sheetViews>
  <sheetFormatPr defaultRowHeight="12.75" x14ac:dyDescent="0.2"/>
  <sheetData>
    <row r="1" spans="1:3" x14ac:dyDescent="0.2">
      <c r="A1" s="81" t="s">
        <v>108</v>
      </c>
    </row>
    <row r="3" spans="1:3" x14ac:dyDescent="0.2">
      <c r="A3" s="81" t="s">
        <v>109</v>
      </c>
      <c r="B3">
        <v>25</v>
      </c>
      <c r="C3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tabSelected="1" zoomScale="75" workbookViewId="0">
      <selection activeCell="F25" sqref="F25"/>
    </sheetView>
  </sheetViews>
  <sheetFormatPr defaultRowHeight="12.75" x14ac:dyDescent="0.2"/>
  <cols>
    <col min="1" max="1" width="4" style="17" customWidth="1"/>
    <col min="2" max="2" width="12.42578125" style="30" customWidth="1"/>
    <col min="3" max="3" width="11.5703125" style="16" customWidth="1"/>
    <col min="4" max="4" width="58.42578125" style="16" customWidth="1"/>
    <col min="5" max="5" width="12.7109375" style="16" customWidth="1"/>
    <col min="6" max="7" width="10.7109375" style="17" customWidth="1"/>
    <col min="8" max="8" width="9.140625" style="18"/>
    <col min="9" max="9" width="8.5703125" style="19" customWidth="1"/>
    <col min="10" max="10" width="1.140625" style="19" customWidth="1"/>
    <col min="11" max="11" width="9.140625" style="20"/>
    <col min="12" max="12" width="2.7109375" style="17" customWidth="1"/>
    <col min="13" max="13" width="4.85546875" style="17" customWidth="1"/>
    <col min="14" max="14" width="3.42578125" style="17" customWidth="1"/>
    <col min="15" max="15" width="9.140625" style="17"/>
    <col min="16" max="16" width="11.7109375" style="17" customWidth="1"/>
    <col min="17" max="16384" width="9.140625" style="17"/>
  </cols>
  <sheetData>
    <row r="2" spans="2:14" ht="25.5" x14ac:dyDescent="0.2">
      <c r="B2" s="80" t="s">
        <v>107</v>
      </c>
    </row>
    <row r="3" spans="2:14" ht="15" customHeight="1" x14ac:dyDescent="0.2">
      <c r="B3" s="43" t="s">
        <v>8</v>
      </c>
    </row>
    <row r="4" spans="2:14" ht="11.25" customHeight="1" thickBot="1" x14ac:dyDescent="0.25">
      <c r="B4" s="15"/>
    </row>
    <row r="5" spans="2:14" ht="14.25" thickBot="1" x14ac:dyDescent="0.25">
      <c r="B5" s="2" t="s">
        <v>9</v>
      </c>
      <c r="C5" s="3" t="s">
        <v>12</v>
      </c>
      <c r="D5" s="3" t="s">
        <v>13</v>
      </c>
      <c r="E5" s="8" t="s">
        <v>14</v>
      </c>
      <c r="F5" s="21"/>
      <c r="G5" s="21"/>
      <c r="H5" s="22"/>
    </row>
    <row r="6" spans="2:14" ht="19.5" thickBot="1" x14ac:dyDescent="0.4">
      <c r="B6" s="89" t="s">
        <v>118</v>
      </c>
      <c r="C6" s="10" t="s">
        <v>4</v>
      </c>
      <c r="D6" s="10" t="s">
        <v>62</v>
      </c>
      <c r="E6" s="13">
        <v>0.55000000000000004</v>
      </c>
      <c r="F6" s="23"/>
      <c r="G6" s="23"/>
      <c r="H6" s="24"/>
    </row>
    <row r="7" spans="2:14" ht="19.5" thickBot="1" x14ac:dyDescent="0.4">
      <c r="B7" s="89" t="s">
        <v>118</v>
      </c>
      <c r="C7" s="10" t="s">
        <v>4</v>
      </c>
      <c r="D7" s="10" t="s">
        <v>63</v>
      </c>
      <c r="E7" s="13">
        <v>0</v>
      </c>
      <c r="F7" s="23"/>
      <c r="G7" s="23"/>
      <c r="H7" s="24"/>
    </row>
    <row r="8" spans="2:14" ht="19.5" thickBot="1" x14ac:dyDescent="0.4">
      <c r="B8" s="89" t="s">
        <v>118</v>
      </c>
      <c r="C8" s="10" t="s">
        <v>4</v>
      </c>
      <c r="D8" s="10" t="s">
        <v>64</v>
      </c>
      <c r="E8" s="13">
        <v>0.35</v>
      </c>
      <c r="F8" s="23"/>
      <c r="G8" s="23"/>
      <c r="H8" s="24"/>
    </row>
    <row r="9" spans="2:14" ht="19.5" thickBot="1" x14ac:dyDescent="0.4">
      <c r="B9" s="89" t="s">
        <v>118</v>
      </c>
      <c r="C9" s="10" t="s">
        <v>4</v>
      </c>
      <c r="D9" s="10" t="s">
        <v>65</v>
      </c>
      <c r="E9" s="13">
        <v>0.05</v>
      </c>
      <c r="F9" s="23"/>
      <c r="G9" s="23"/>
      <c r="H9" s="24"/>
    </row>
    <row r="10" spans="2:14" ht="19.5" thickBot="1" x14ac:dyDescent="0.4">
      <c r="B10" s="89" t="s">
        <v>118</v>
      </c>
      <c r="C10" s="10" t="s">
        <v>4</v>
      </c>
      <c r="D10" s="10" t="s">
        <v>66</v>
      </c>
      <c r="E10" s="13">
        <v>0.01</v>
      </c>
      <c r="F10" s="23"/>
      <c r="G10" s="23"/>
      <c r="H10" s="24"/>
    </row>
    <row r="11" spans="2:14" ht="19.5" thickBot="1" x14ac:dyDescent="0.4">
      <c r="B11" s="89" t="s">
        <v>118</v>
      </c>
      <c r="C11" s="10" t="s">
        <v>4</v>
      </c>
      <c r="D11" s="10" t="s">
        <v>67</v>
      </c>
      <c r="E11" s="13">
        <v>0.04</v>
      </c>
      <c r="F11" s="23"/>
      <c r="G11" s="23"/>
      <c r="H11" s="24"/>
    </row>
    <row r="12" spans="2:14" ht="19.5" thickBot="1" x14ac:dyDescent="0.4">
      <c r="B12" s="90" t="s">
        <v>119</v>
      </c>
      <c r="C12" s="1" t="s">
        <v>5</v>
      </c>
      <c r="D12" s="1" t="s">
        <v>59</v>
      </c>
      <c r="E12" s="12">
        <v>1000</v>
      </c>
      <c r="F12" s="23"/>
      <c r="G12" s="23"/>
      <c r="H12" s="24"/>
    </row>
    <row r="13" spans="2:14" ht="18" customHeight="1" thickBot="1" x14ac:dyDescent="0.25">
      <c r="B13" s="11" t="s">
        <v>120</v>
      </c>
      <c r="C13" s="1" t="s">
        <v>4</v>
      </c>
      <c r="D13" s="1" t="s">
        <v>122</v>
      </c>
      <c r="E13" s="13">
        <v>0.1</v>
      </c>
      <c r="F13" s="23"/>
      <c r="G13" s="23"/>
      <c r="H13" s="24"/>
    </row>
    <row r="14" spans="2:14" ht="19.5" customHeight="1" thickBot="1" x14ac:dyDescent="0.25">
      <c r="B14" s="11" t="s">
        <v>121</v>
      </c>
      <c r="C14" s="1" t="s">
        <v>6</v>
      </c>
      <c r="D14" s="1" t="s">
        <v>60</v>
      </c>
      <c r="E14" s="64">
        <v>1000</v>
      </c>
      <c r="F14" s="67">
        <f>E14/0.716</f>
        <v>1396.6480446927376</v>
      </c>
      <c r="G14" s="23" t="s">
        <v>106</v>
      </c>
      <c r="H14" s="24"/>
    </row>
    <row r="15" spans="2:14" ht="15.75" thickBot="1" x14ac:dyDescent="0.25">
      <c r="B15" s="11" t="s">
        <v>3</v>
      </c>
      <c r="C15" s="1" t="s">
        <v>7</v>
      </c>
      <c r="D15" s="1" t="s">
        <v>61</v>
      </c>
      <c r="E15" s="7">
        <v>8760</v>
      </c>
      <c r="F15" s="23"/>
      <c r="G15" s="23"/>
      <c r="H15" s="24"/>
    </row>
    <row r="16" spans="2:14" s="25" customFormat="1" x14ac:dyDescent="0.2">
      <c r="F16" s="26"/>
      <c r="G16" s="26"/>
      <c r="H16" s="26"/>
      <c r="I16" s="23"/>
      <c r="J16" s="24"/>
      <c r="K16" s="24"/>
      <c r="L16" s="23"/>
      <c r="M16" s="24"/>
      <c r="N16" s="24"/>
    </row>
    <row r="17" spans="2:14" s="25" customFormat="1" x14ac:dyDescent="0.2">
      <c r="F17" s="26"/>
      <c r="G17" s="26"/>
      <c r="H17" s="26"/>
      <c r="I17" s="23"/>
      <c r="J17" s="24"/>
      <c r="K17" s="24"/>
      <c r="L17" s="23"/>
      <c r="M17" s="24"/>
      <c r="N17" s="24"/>
    </row>
    <row r="18" spans="2:14" s="25" customFormat="1" ht="25.5" x14ac:dyDescent="0.2">
      <c r="B18" s="80"/>
      <c r="F18" s="26"/>
      <c r="G18" s="26"/>
      <c r="H18" s="26"/>
      <c r="I18" s="23"/>
      <c r="J18" s="24"/>
      <c r="K18" s="24"/>
      <c r="L18" s="23"/>
      <c r="M18" s="24"/>
      <c r="N18" s="24"/>
    </row>
    <row r="19" spans="2:14" s="25" customFormat="1" x14ac:dyDescent="0.2">
      <c r="B19" s="27"/>
      <c r="C19" s="26"/>
      <c r="D19" s="26"/>
      <c r="E19" s="26"/>
      <c r="H19" s="26"/>
      <c r="I19" s="23"/>
      <c r="J19" s="107"/>
      <c r="K19" s="107"/>
    </row>
    <row r="20" spans="2:14" x14ac:dyDescent="0.2">
      <c r="B20" s="28"/>
      <c r="C20" s="97"/>
      <c r="D20" s="97"/>
      <c r="E20" s="97"/>
    </row>
    <row r="21" spans="2:14" ht="14.25" x14ac:dyDescent="0.2">
      <c r="B21" s="43"/>
      <c r="E21" s="70"/>
    </row>
    <row r="22" spans="2:14" ht="15" customHeight="1" x14ac:dyDescent="0.2">
      <c r="E22" s="71"/>
      <c r="I22" s="31"/>
      <c r="J22" s="31"/>
      <c r="K22" s="32"/>
    </row>
    <row r="23" spans="2:14" ht="17.25" customHeight="1" x14ac:dyDescent="0.2">
      <c r="C23" s="26"/>
      <c r="D23" s="26"/>
      <c r="E23" s="74"/>
      <c r="F23" s="25"/>
      <c r="I23" s="31"/>
      <c r="J23" s="31"/>
      <c r="K23" s="32"/>
    </row>
    <row r="24" spans="2:14" ht="16.5" customHeight="1" x14ac:dyDescent="0.2">
      <c r="B24" s="66"/>
      <c r="C24" s="26"/>
      <c r="D24" s="26"/>
      <c r="E24" s="72"/>
      <c r="F24" s="46"/>
      <c r="I24" s="31"/>
      <c r="J24" s="31"/>
      <c r="K24" s="32"/>
    </row>
    <row r="25" spans="2:14" ht="42" customHeight="1" x14ac:dyDescent="0.2">
      <c r="B25" s="29"/>
    </row>
    <row r="26" spans="2:14" ht="64.5" customHeight="1" x14ac:dyDescent="0.2"/>
    <row r="27" spans="2:14" ht="42" customHeight="1" x14ac:dyDescent="0.2">
      <c r="B27" s="29"/>
    </row>
    <row r="28" spans="2:14" ht="59.25" customHeight="1" x14ac:dyDescent="0.2"/>
    <row r="29" spans="2:14" ht="46.5" customHeight="1" x14ac:dyDescent="0.2"/>
    <row r="30" spans="2:14" ht="46.5" customHeight="1" x14ac:dyDescent="0.2"/>
    <row r="31" spans="2:14" ht="68.25" customHeight="1" x14ac:dyDescent="0.2">
      <c r="K31" s="18"/>
    </row>
    <row r="32" spans="2:14" ht="53.25" customHeight="1" x14ac:dyDescent="0.2"/>
    <row r="33" spans="2:16" ht="64.5" customHeight="1" x14ac:dyDescent="0.2">
      <c r="M33" s="18"/>
    </row>
    <row r="34" spans="2:16" ht="54" customHeight="1" x14ac:dyDescent="0.2"/>
    <row r="35" spans="2:16" ht="42" customHeight="1" x14ac:dyDescent="0.2">
      <c r="B35" s="29"/>
    </row>
    <row r="36" spans="2:16" ht="39" customHeight="1" x14ac:dyDescent="0.2">
      <c r="I36" s="31"/>
      <c r="J36" s="31"/>
    </row>
    <row r="37" spans="2:16" ht="42" customHeight="1" x14ac:dyDescent="0.2">
      <c r="B37" s="29"/>
    </row>
    <row r="38" spans="2:16" ht="33.75" customHeight="1" x14ac:dyDescent="0.2">
      <c r="I38" s="31"/>
      <c r="J38" s="31"/>
    </row>
    <row r="39" spans="2:16" ht="42" customHeight="1" x14ac:dyDescent="0.2">
      <c r="B39" s="29"/>
    </row>
    <row r="40" spans="2:16" ht="57.75" customHeight="1" x14ac:dyDescent="0.2"/>
    <row r="41" spans="2:16" ht="42" customHeight="1" x14ac:dyDescent="0.2">
      <c r="B41" s="29"/>
    </row>
    <row r="42" spans="2:16" ht="55.5" customHeight="1" x14ac:dyDescent="0.2">
      <c r="O42" s="33"/>
      <c r="P42" s="18"/>
    </row>
  </sheetData>
  <mergeCells count="2">
    <mergeCell ref="C20:E20"/>
    <mergeCell ref="J19:K19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zoomScaleNormal="100" workbookViewId="0">
      <pane ySplit="5" topLeftCell="A6" activePane="bottomLeft" state="frozenSplit"/>
      <selection pane="bottomLeft" activeCell="J6" sqref="J6"/>
    </sheetView>
  </sheetViews>
  <sheetFormatPr defaultRowHeight="12.75" x14ac:dyDescent="0.2"/>
  <cols>
    <col min="1" max="1" width="4" style="17" customWidth="1"/>
    <col min="2" max="2" width="12.42578125" style="30" customWidth="1"/>
    <col min="3" max="3" width="15.85546875" style="16" customWidth="1"/>
    <col min="4" max="4" width="65" style="16" customWidth="1"/>
    <col min="5" max="5" width="11.7109375" style="16" customWidth="1"/>
    <col min="6" max="6" width="10.7109375" style="17" customWidth="1"/>
    <col min="7" max="7" width="9.140625" style="18"/>
    <col min="8" max="8" width="8.5703125" style="19" customWidth="1"/>
    <col min="9" max="9" width="1.140625" style="19" customWidth="1"/>
    <col min="10" max="10" width="9.140625" style="20"/>
    <col min="11" max="11" width="2.7109375" style="17" customWidth="1"/>
    <col min="12" max="12" width="4.85546875" style="17" customWidth="1"/>
    <col min="13" max="13" width="3.42578125" style="17" customWidth="1"/>
    <col min="14" max="14" width="9.140625" style="17"/>
    <col min="15" max="15" width="11.7109375" style="17" customWidth="1"/>
    <col min="16" max="16384" width="9.140625" style="17"/>
  </cols>
  <sheetData>
    <row r="2" spans="2:15" ht="25.5" x14ac:dyDescent="0.2">
      <c r="B2" s="80" t="s">
        <v>107</v>
      </c>
    </row>
    <row r="3" spans="2:15" ht="14.25" customHeight="1" x14ac:dyDescent="0.2">
      <c r="B3" s="43" t="s">
        <v>131</v>
      </c>
    </row>
    <row r="4" spans="2:15" ht="11.25" customHeight="1" thickBot="1" x14ac:dyDescent="0.25">
      <c r="B4" s="15"/>
    </row>
    <row r="5" spans="2:15" ht="14.25" thickBot="1" x14ac:dyDescent="0.25">
      <c r="B5" s="2" t="s">
        <v>9</v>
      </c>
      <c r="C5" s="3" t="s">
        <v>12</v>
      </c>
      <c r="D5" s="3" t="s">
        <v>13</v>
      </c>
      <c r="E5" s="8" t="s">
        <v>14</v>
      </c>
      <c r="F5" s="21"/>
      <c r="G5" s="22"/>
    </row>
    <row r="6" spans="2:15" ht="15" thickBot="1" x14ac:dyDescent="0.25">
      <c r="B6" s="4" t="s">
        <v>36</v>
      </c>
      <c r="C6" s="5" t="s">
        <v>1</v>
      </c>
      <c r="D6" s="5" t="s">
        <v>15</v>
      </c>
      <c r="E6" s="6">
        <v>16.04</v>
      </c>
      <c r="F6" s="23"/>
      <c r="G6" s="24"/>
    </row>
    <row r="7" spans="2:15" ht="15" thickBot="1" x14ac:dyDescent="0.25">
      <c r="B7" s="4" t="s">
        <v>37</v>
      </c>
      <c r="C7" s="5" t="s">
        <v>1</v>
      </c>
      <c r="D7" s="5" t="s">
        <v>16</v>
      </c>
      <c r="E7" s="6">
        <v>28.01</v>
      </c>
      <c r="F7" s="23"/>
      <c r="G7" s="24"/>
    </row>
    <row r="8" spans="2:15" ht="15" thickBot="1" x14ac:dyDescent="0.25">
      <c r="B8" s="4" t="s">
        <v>38</v>
      </c>
      <c r="C8" s="5" t="s">
        <v>1</v>
      </c>
      <c r="D8" s="5" t="s">
        <v>17</v>
      </c>
      <c r="E8" s="6">
        <v>44.01</v>
      </c>
      <c r="F8" s="23"/>
      <c r="G8" s="24"/>
    </row>
    <row r="9" spans="2:15" ht="15" thickBot="1" x14ac:dyDescent="0.25">
      <c r="B9" s="4" t="s">
        <v>39</v>
      </c>
      <c r="C9" s="5" t="s">
        <v>1</v>
      </c>
      <c r="D9" s="5" t="s">
        <v>18</v>
      </c>
      <c r="E9" s="6">
        <v>32</v>
      </c>
      <c r="F9" s="23"/>
      <c r="G9" s="24"/>
    </row>
    <row r="10" spans="2:15" ht="15" thickBot="1" x14ac:dyDescent="0.25">
      <c r="B10" s="4" t="s">
        <v>40</v>
      </c>
      <c r="C10" s="5" t="s">
        <v>1</v>
      </c>
      <c r="D10" s="5" t="s">
        <v>19</v>
      </c>
      <c r="E10" s="6">
        <v>2.02</v>
      </c>
      <c r="F10" s="23"/>
      <c r="G10" s="24"/>
    </row>
    <row r="11" spans="2:15" ht="15" thickBot="1" x14ac:dyDescent="0.25">
      <c r="B11" s="4" t="s">
        <v>41</v>
      </c>
      <c r="C11" s="5" t="s">
        <v>1</v>
      </c>
      <c r="D11" s="5" t="s">
        <v>20</v>
      </c>
      <c r="E11" s="6">
        <v>28.02</v>
      </c>
      <c r="F11" s="23"/>
      <c r="G11" s="24"/>
    </row>
    <row r="12" spans="2:15" ht="15" thickBot="1" x14ac:dyDescent="0.25">
      <c r="B12" s="4" t="s">
        <v>42</v>
      </c>
      <c r="C12" s="5" t="s">
        <v>21</v>
      </c>
      <c r="D12" s="5" t="s">
        <v>22</v>
      </c>
      <c r="E12" s="6">
        <v>12</v>
      </c>
    </row>
    <row r="13" spans="2:15" ht="15" thickBot="1" x14ac:dyDescent="0.25">
      <c r="B13" s="4" t="s">
        <v>43</v>
      </c>
      <c r="C13" s="5" t="s">
        <v>21</v>
      </c>
      <c r="D13" s="5" t="s">
        <v>23</v>
      </c>
      <c r="E13" s="6">
        <v>1.01</v>
      </c>
    </row>
    <row r="14" spans="2:15" ht="15" thickBot="1" x14ac:dyDescent="0.25">
      <c r="B14" s="4" t="s">
        <v>44</v>
      </c>
      <c r="C14" s="5" t="s">
        <v>21</v>
      </c>
      <c r="D14" s="5" t="s">
        <v>24</v>
      </c>
      <c r="E14" s="6">
        <v>16</v>
      </c>
    </row>
    <row r="15" spans="2:15" s="25" customFormat="1" ht="15" thickBot="1" x14ac:dyDescent="0.25">
      <c r="B15" s="4" t="s">
        <v>45</v>
      </c>
      <c r="C15" s="5" t="s">
        <v>21</v>
      </c>
      <c r="D15" s="5" t="s">
        <v>25</v>
      </c>
      <c r="E15" s="6">
        <v>14.01</v>
      </c>
      <c r="F15" s="26"/>
      <c r="G15" s="26"/>
      <c r="H15" s="23"/>
      <c r="I15" s="107"/>
      <c r="J15" s="107"/>
      <c r="K15" s="23"/>
      <c r="L15" s="26"/>
      <c r="M15" s="23"/>
      <c r="N15" s="107"/>
      <c r="O15" s="107"/>
    </row>
    <row r="16" spans="2:15" s="25" customFormat="1" ht="15" thickBot="1" x14ac:dyDescent="0.25">
      <c r="B16" s="4" t="s">
        <v>46</v>
      </c>
      <c r="C16" s="5" t="s">
        <v>26</v>
      </c>
      <c r="D16" s="5" t="s">
        <v>27</v>
      </c>
      <c r="E16" s="6">
        <v>101325</v>
      </c>
      <c r="F16" s="26"/>
      <c r="G16" s="26"/>
      <c r="H16" s="23"/>
      <c r="I16" s="107"/>
      <c r="J16" s="107"/>
      <c r="K16" s="23"/>
      <c r="L16" s="26"/>
      <c r="M16" s="23"/>
      <c r="N16" s="107"/>
      <c r="O16" s="107"/>
    </row>
    <row r="17" spans="2:15" s="25" customFormat="1" ht="16.5" thickBot="1" x14ac:dyDescent="0.25">
      <c r="B17" s="4" t="s">
        <v>47</v>
      </c>
      <c r="C17" s="5" t="s">
        <v>48</v>
      </c>
      <c r="D17" s="5" t="s">
        <v>28</v>
      </c>
      <c r="E17" s="84">
        <v>8314.4719999999998</v>
      </c>
      <c r="F17" s="26"/>
      <c r="G17" s="26"/>
      <c r="H17" s="23"/>
      <c r="I17" s="107"/>
      <c r="J17" s="107"/>
      <c r="K17" s="23"/>
      <c r="L17" s="26"/>
      <c r="M17" s="23"/>
      <c r="N17" s="107"/>
      <c r="O17" s="107"/>
    </row>
    <row r="18" spans="2:15" s="25" customFormat="1" ht="15" thickBot="1" x14ac:dyDescent="0.25">
      <c r="B18" s="4" t="s">
        <v>49</v>
      </c>
      <c r="C18" s="5" t="s">
        <v>29</v>
      </c>
      <c r="D18" s="5" t="s">
        <v>30</v>
      </c>
      <c r="E18" s="6">
        <v>273.14999999999998</v>
      </c>
      <c r="F18" s="26"/>
      <c r="G18" s="26"/>
      <c r="H18" s="23"/>
      <c r="I18" s="107"/>
      <c r="J18" s="107"/>
      <c r="K18" s="23"/>
      <c r="L18" s="107"/>
      <c r="M18" s="107"/>
    </row>
    <row r="19" spans="2:15" s="25" customFormat="1" ht="15" thickBot="1" x14ac:dyDescent="0.25">
      <c r="B19" s="4" t="s">
        <v>50</v>
      </c>
      <c r="C19" s="5" t="s">
        <v>31</v>
      </c>
      <c r="D19" s="5" t="s">
        <v>51</v>
      </c>
      <c r="E19" s="6">
        <v>0.21</v>
      </c>
      <c r="F19" s="26"/>
      <c r="G19" s="26"/>
      <c r="H19" s="23"/>
      <c r="I19" s="107"/>
      <c r="J19" s="107"/>
      <c r="K19" s="23"/>
      <c r="L19" s="107"/>
      <c r="M19" s="107"/>
    </row>
    <row r="20" spans="2:15" s="25" customFormat="1" ht="15" thickBot="1" x14ac:dyDescent="0.25">
      <c r="B20" s="4" t="s">
        <v>52</v>
      </c>
      <c r="C20" s="5" t="s">
        <v>53</v>
      </c>
      <c r="D20" s="5" t="s">
        <v>32</v>
      </c>
      <c r="E20" s="82">
        <v>25</v>
      </c>
      <c r="F20" s="26"/>
      <c r="G20" s="26"/>
      <c r="H20" s="23"/>
      <c r="I20" s="24"/>
      <c r="J20" s="24"/>
      <c r="K20" s="23"/>
      <c r="L20" s="24"/>
      <c r="M20" s="24"/>
    </row>
    <row r="21" spans="2:15" s="25" customFormat="1" ht="16.5" thickBot="1" x14ac:dyDescent="0.25">
      <c r="B21" s="4" t="s">
        <v>54</v>
      </c>
      <c r="C21" s="5" t="s">
        <v>55</v>
      </c>
      <c r="D21" s="5" t="s">
        <v>33</v>
      </c>
      <c r="E21" s="83">
        <v>22.414000000000001</v>
      </c>
      <c r="F21" s="26"/>
      <c r="G21" s="26"/>
      <c r="H21" s="23"/>
      <c r="I21" s="24"/>
      <c r="J21" s="24"/>
      <c r="K21" s="23"/>
      <c r="L21" s="24"/>
      <c r="M21" s="24"/>
    </row>
    <row r="22" spans="2:15" s="25" customFormat="1" ht="16.5" thickBot="1" x14ac:dyDescent="0.25">
      <c r="B22" s="4" t="s">
        <v>56</v>
      </c>
      <c r="C22" s="5" t="s">
        <v>57</v>
      </c>
      <c r="D22" s="5" t="s">
        <v>34</v>
      </c>
      <c r="E22" s="6">
        <v>0.71599999999999997</v>
      </c>
      <c r="F22" s="26"/>
      <c r="G22" s="26"/>
      <c r="H22" s="23"/>
      <c r="I22" s="24"/>
      <c r="J22" s="24"/>
      <c r="K22" s="23"/>
      <c r="L22" s="24"/>
      <c r="M22" s="24"/>
    </row>
    <row r="23" spans="2:15" s="25" customFormat="1" ht="17.25" customHeight="1" thickBot="1" x14ac:dyDescent="0.25">
      <c r="B23" s="4" t="s">
        <v>58</v>
      </c>
      <c r="C23" s="5" t="s">
        <v>31</v>
      </c>
      <c r="D23" s="5" t="s">
        <v>35</v>
      </c>
      <c r="E23" s="6" t="s">
        <v>68</v>
      </c>
      <c r="F23" s="26"/>
      <c r="G23" s="26"/>
      <c r="H23" s="23"/>
      <c r="I23" s="24"/>
      <c r="J23" s="24"/>
      <c r="K23" s="23"/>
      <c r="L23" s="24"/>
      <c r="M23" s="24"/>
    </row>
    <row r="24" spans="2:15" s="25" customFormat="1" ht="17.25" customHeight="1" thickBot="1" x14ac:dyDescent="0.25">
      <c r="B24" s="4" t="s">
        <v>79</v>
      </c>
      <c r="C24" s="5" t="s">
        <v>31</v>
      </c>
      <c r="D24" s="5" t="s">
        <v>85</v>
      </c>
      <c r="E24" s="6">
        <v>1</v>
      </c>
      <c r="F24" s="26"/>
      <c r="G24" s="26"/>
      <c r="H24" s="23"/>
      <c r="I24" s="24"/>
      <c r="J24" s="24"/>
      <c r="K24" s="23"/>
      <c r="L24" s="24"/>
      <c r="M24" s="24"/>
    </row>
    <row r="25" spans="2:15" s="25" customFormat="1" ht="17.25" customHeight="1" thickBot="1" x14ac:dyDescent="0.25">
      <c r="B25" s="4" t="s">
        <v>80</v>
      </c>
      <c r="C25" s="5" t="s">
        <v>31</v>
      </c>
      <c r="D25" s="5" t="s">
        <v>86</v>
      </c>
      <c r="E25" s="6">
        <v>1</v>
      </c>
      <c r="F25" s="26"/>
      <c r="G25" s="26"/>
      <c r="H25" s="23"/>
      <c r="I25" s="24"/>
      <c r="J25" s="24"/>
      <c r="K25" s="23"/>
      <c r="L25" s="24"/>
      <c r="M25" s="24"/>
    </row>
    <row r="26" spans="2:15" s="25" customFormat="1" ht="17.25" customHeight="1" thickBot="1" x14ac:dyDescent="0.25">
      <c r="B26" s="4" t="s">
        <v>81</v>
      </c>
      <c r="C26" s="5" t="s">
        <v>31</v>
      </c>
      <c r="D26" s="5" t="s">
        <v>87</v>
      </c>
      <c r="E26" s="6">
        <v>1</v>
      </c>
      <c r="F26" s="26"/>
      <c r="G26" s="26"/>
      <c r="H26" s="23"/>
      <c r="I26" s="24"/>
      <c r="J26" s="24"/>
      <c r="K26" s="23"/>
      <c r="L26" s="24"/>
      <c r="M26" s="24"/>
    </row>
    <row r="27" spans="2:15" s="25" customFormat="1" ht="17.25" customHeight="1" thickBot="1" x14ac:dyDescent="0.25">
      <c r="B27" s="4" t="s">
        <v>82</v>
      </c>
      <c r="C27" s="5" t="s">
        <v>31</v>
      </c>
      <c r="D27" s="5" t="s">
        <v>89</v>
      </c>
      <c r="E27" s="6">
        <v>4</v>
      </c>
      <c r="F27" s="26"/>
      <c r="G27" s="26"/>
      <c r="H27" s="23"/>
      <c r="I27" s="24"/>
      <c r="J27" s="24"/>
      <c r="K27" s="23"/>
      <c r="L27" s="24"/>
      <c r="M27" s="24"/>
    </row>
    <row r="28" spans="2:15" s="25" customFormat="1" ht="17.25" customHeight="1" thickBot="1" x14ac:dyDescent="0.25">
      <c r="B28" s="4" t="s">
        <v>91</v>
      </c>
      <c r="C28" s="5" t="s">
        <v>31</v>
      </c>
      <c r="D28" s="5" t="s">
        <v>92</v>
      </c>
      <c r="E28" s="6">
        <v>2</v>
      </c>
      <c r="F28" s="26"/>
      <c r="G28" s="26"/>
      <c r="H28" s="23"/>
      <c r="I28" s="24"/>
      <c r="J28" s="24"/>
      <c r="K28" s="23"/>
      <c r="L28" s="24"/>
      <c r="M28" s="24"/>
    </row>
    <row r="29" spans="2:15" s="25" customFormat="1" ht="17.25" customHeight="1" thickBot="1" x14ac:dyDescent="0.25">
      <c r="B29" s="4" t="s">
        <v>83</v>
      </c>
      <c r="C29" s="5" t="s">
        <v>31</v>
      </c>
      <c r="D29" s="5" t="s">
        <v>88</v>
      </c>
      <c r="E29" s="6">
        <v>1</v>
      </c>
      <c r="F29" s="26"/>
      <c r="G29" s="26"/>
      <c r="H29" s="23"/>
      <c r="I29" s="24"/>
      <c r="J29" s="24"/>
      <c r="K29" s="23"/>
      <c r="L29" s="24"/>
      <c r="M29" s="24"/>
    </row>
    <row r="30" spans="2:15" s="25" customFormat="1" ht="17.25" customHeight="1" thickBot="1" x14ac:dyDescent="0.25">
      <c r="B30" s="4" t="s">
        <v>84</v>
      </c>
      <c r="C30" s="5" t="s">
        <v>31</v>
      </c>
      <c r="D30" s="5" t="s">
        <v>90</v>
      </c>
      <c r="E30" s="6">
        <v>2</v>
      </c>
      <c r="F30" s="26"/>
      <c r="G30" s="26"/>
      <c r="H30" s="23"/>
      <c r="I30" s="24"/>
      <c r="J30" s="24"/>
      <c r="K30" s="23"/>
      <c r="L30" s="24"/>
      <c r="M30" s="24"/>
    </row>
    <row r="31" spans="2:15" s="25" customFormat="1" ht="17.25" customHeight="1" thickBot="1" x14ac:dyDescent="0.25">
      <c r="B31" s="4" t="s">
        <v>93</v>
      </c>
      <c r="C31" s="5" t="s">
        <v>31</v>
      </c>
      <c r="D31" s="5" t="s">
        <v>94</v>
      </c>
      <c r="E31" s="6">
        <v>2</v>
      </c>
      <c r="F31" s="26"/>
      <c r="G31" s="26"/>
      <c r="H31" s="23"/>
      <c r="I31" s="24"/>
      <c r="J31" s="24"/>
      <c r="K31" s="23"/>
      <c r="L31" s="24"/>
      <c r="M31" s="24"/>
    </row>
    <row r="32" spans="2:15" s="25" customFormat="1" ht="17.25" customHeight="1" thickBot="1" x14ac:dyDescent="0.25">
      <c r="B32" s="4" t="s">
        <v>95</v>
      </c>
      <c r="C32" s="5" t="s">
        <v>31</v>
      </c>
      <c r="D32" s="5" t="s">
        <v>96</v>
      </c>
      <c r="E32" s="6">
        <v>2</v>
      </c>
      <c r="F32" s="26"/>
      <c r="G32" s="26"/>
      <c r="H32" s="23"/>
      <c r="I32" s="24"/>
      <c r="J32" s="24"/>
      <c r="K32" s="23"/>
      <c r="L32" s="24"/>
      <c r="M32" s="24"/>
    </row>
    <row r="33" spans="2:15" ht="42" customHeight="1" x14ac:dyDescent="0.2">
      <c r="B33" s="29"/>
    </row>
    <row r="34" spans="2:15" ht="59.25" customHeight="1" x14ac:dyDescent="0.2"/>
    <row r="35" spans="2:15" ht="46.5" customHeight="1" x14ac:dyDescent="0.2"/>
    <row r="36" spans="2:15" ht="46.5" customHeight="1" x14ac:dyDescent="0.2"/>
    <row r="37" spans="2:15" ht="68.25" customHeight="1" x14ac:dyDescent="0.2">
      <c r="J37" s="18"/>
    </row>
    <row r="38" spans="2:15" ht="53.25" customHeight="1" x14ac:dyDescent="0.2"/>
    <row r="39" spans="2:15" ht="64.5" customHeight="1" x14ac:dyDescent="0.2">
      <c r="L39" s="18"/>
    </row>
    <row r="40" spans="2:15" ht="54" customHeight="1" x14ac:dyDescent="0.2"/>
    <row r="41" spans="2:15" ht="42" customHeight="1" x14ac:dyDescent="0.2">
      <c r="B41" s="29"/>
    </row>
    <row r="42" spans="2:15" ht="39" customHeight="1" x14ac:dyDescent="0.2">
      <c r="H42" s="31"/>
      <c r="I42" s="31"/>
    </row>
    <row r="43" spans="2:15" ht="42" customHeight="1" x14ac:dyDescent="0.2">
      <c r="B43" s="29"/>
    </row>
    <row r="44" spans="2:15" ht="33.75" customHeight="1" x14ac:dyDescent="0.2">
      <c r="H44" s="31"/>
      <c r="I44" s="31"/>
    </row>
    <row r="45" spans="2:15" ht="42" customHeight="1" x14ac:dyDescent="0.2">
      <c r="B45" s="29"/>
    </row>
    <row r="46" spans="2:15" ht="57.75" customHeight="1" x14ac:dyDescent="0.2"/>
    <row r="47" spans="2:15" ht="42" customHeight="1" x14ac:dyDescent="0.2">
      <c r="B47" s="29"/>
    </row>
    <row r="48" spans="2:15" ht="55.5" customHeight="1" x14ac:dyDescent="0.2">
      <c r="N48" s="33"/>
      <c r="O48" s="18"/>
    </row>
  </sheetData>
  <mergeCells count="10">
    <mergeCell ref="I18:J18"/>
    <mergeCell ref="I19:J19"/>
    <mergeCell ref="I15:J15"/>
    <mergeCell ref="I16:J16"/>
    <mergeCell ref="I17:J17"/>
    <mergeCell ref="N15:O15"/>
    <mergeCell ref="N16:O16"/>
    <mergeCell ref="N17:O17"/>
    <mergeCell ref="L18:M18"/>
    <mergeCell ref="L19:M19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'pull down data'!$B$3:$C$3</xm:f>
          </x14:formula1>
          <xm:sqref>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AC7" sqref="AC7"/>
    </sheetView>
  </sheetViews>
  <sheetFormatPr defaultRowHeight="12.75" x14ac:dyDescent="0.2"/>
  <cols>
    <col min="1" max="1" width="4" style="17" customWidth="1"/>
    <col min="2" max="2" width="27.85546875" style="30" customWidth="1"/>
    <col min="3" max="3" width="3.140625" style="18" customWidth="1"/>
    <col min="4" max="4" width="8" style="19" customWidth="1"/>
    <col min="5" max="5" width="0.7109375" style="19" customWidth="1"/>
    <col min="6" max="6" width="9.85546875" style="20" customWidth="1"/>
    <col min="7" max="7" width="11.7109375" style="17" customWidth="1"/>
    <col min="8" max="16384" width="9.140625" style="17"/>
  </cols>
  <sheetData>
    <row r="2" spans="2:16" x14ac:dyDescent="0.2">
      <c r="B2" s="15" t="s">
        <v>107</v>
      </c>
    </row>
    <row r="3" spans="2:16" ht="12.75" customHeight="1" x14ac:dyDescent="0.2">
      <c r="B3" s="15"/>
    </row>
    <row r="4" spans="2:16" ht="18" customHeight="1" x14ac:dyDescent="0.2">
      <c r="B4" s="43" t="s">
        <v>136</v>
      </c>
    </row>
    <row r="5" spans="2:16" ht="10.5" customHeight="1" thickBot="1" x14ac:dyDescent="0.25">
      <c r="B5" s="29"/>
    </row>
    <row r="6" spans="2:16" ht="17.25" customHeight="1" thickBot="1" x14ac:dyDescent="0.25">
      <c r="B6" s="108" t="s">
        <v>70</v>
      </c>
      <c r="C6" s="109"/>
      <c r="D6" s="109"/>
      <c r="E6" s="109"/>
      <c r="F6" s="110"/>
    </row>
    <row r="7" spans="2:16" ht="53.25" customHeight="1" thickBot="1" x14ac:dyDescent="0.25">
      <c r="B7" s="34"/>
      <c r="C7" s="35" t="s">
        <v>0</v>
      </c>
      <c r="D7" s="53">
        <f>D10*1000</f>
        <v>1203.109940767265</v>
      </c>
      <c r="E7" s="36"/>
      <c r="F7" s="37" t="s">
        <v>2</v>
      </c>
    </row>
    <row r="8" spans="2:16" ht="19.5" customHeight="1" thickBot="1" x14ac:dyDescent="0.25">
      <c r="B8" s="38"/>
      <c r="C8" s="39"/>
      <c r="D8" s="40"/>
      <c r="E8" s="40"/>
      <c r="F8" s="39"/>
    </row>
    <row r="9" spans="2:16" ht="17.25" customHeight="1" thickBot="1" x14ac:dyDescent="0.25">
      <c r="B9" s="111" t="s">
        <v>71</v>
      </c>
      <c r="C9" s="112"/>
      <c r="D9" s="112"/>
      <c r="E9" s="112"/>
      <c r="F9" s="113"/>
    </row>
    <row r="10" spans="2:16" ht="65.25" customHeight="1" thickBot="1" x14ac:dyDescent="0.25">
      <c r="B10" s="34"/>
      <c r="C10" s="35" t="s">
        <v>0</v>
      </c>
      <c r="D10" s="53">
        <f>('Constants Used in Equations'!E16*D13)/('Constants Used in Equations'!E17*'Constants Used in Equations'!E18)</f>
        <v>1.203109940767265</v>
      </c>
      <c r="E10" s="36"/>
      <c r="F10" s="37" t="s">
        <v>57</v>
      </c>
    </row>
    <row r="11" spans="2:16" ht="19.5" customHeight="1" thickBot="1" x14ac:dyDescent="0.25">
      <c r="B11" s="38"/>
      <c r="C11" s="39"/>
      <c r="D11" s="40"/>
      <c r="E11" s="40"/>
      <c r="F11" s="39"/>
    </row>
    <row r="12" spans="2:16" ht="17.25" customHeight="1" thickBot="1" x14ac:dyDescent="0.25">
      <c r="B12" s="111" t="s">
        <v>72</v>
      </c>
      <c r="C12" s="112"/>
      <c r="D12" s="112"/>
      <c r="E12" s="112"/>
      <c r="F12" s="113"/>
    </row>
    <row r="13" spans="2:16" ht="59.25" customHeight="1" thickBot="1" x14ac:dyDescent="0.25">
      <c r="B13" s="41"/>
      <c r="C13" s="39" t="s">
        <v>0</v>
      </c>
      <c r="D13" s="54">
        <f>'Constants Used in Equations'!E6*'Input Data'!E6+'Constants Used in Equations'!E7*'Input Data'!E7+'Constants Used in Equations'!E8*'Input Data'!E8+'Constants Used in Equations'!E9*'Input Data'!E9+'Constants Used in Equations'!E10*'Input Data'!E10+'Constants Used in Equations'!E11*'Input Data'!E11</f>
        <v>26.966499999999996</v>
      </c>
      <c r="E13" s="40"/>
      <c r="F13" s="42" t="s">
        <v>1</v>
      </c>
      <c r="P13"/>
    </row>
    <row r="16" spans="2:16" x14ac:dyDescent="0.2">
      <c r="B16"/>
    </row>
    <row r="17" spans="2:2" x14ac:dyDescent="0.2">
      <c r="B17"/>
    </row>
    <row r="20" spans="2:2" x14ac:dyDescent="0.2">
      <c r="B20" s="81"/>
    </row>
    <row r="23" spans="2:2" x14ac:dyDescent="0.2">
      <c r="B23" s="81"/>
    </row>
  </sheetData>
  <mergeCells count="3">
    <mergeCell ref="B6:F6"/>
    <mergeCell ref="B9:F9"/>
    <mergeCell ref="B12:F12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B3" sqref="B3"/>
    </sheetView>
  </sheetViews>
  <sheetFormatPr defaultRowHeight="12.75" x14ac:dyDescent="0.2"/>
  <cols>
    <col min="1" max="1" width="4" style="17" customWidth="1"/>
    <col min="2" max="2" width="27.28515625" style="30" customWidth="1"/>
    <col min="3" max="3" width="3.140625" style="18" customWidth="1"/>
    <col min="4" max="4" width="10.140625" style="19" customWidth="1"/>
    <col min="5" max="5" width="0.7109375" style="19" customWidth="1"/>
    <col min="6" max="6" width="31.28515625" style="20" customWidth="1"/>
    <col min="7" max="7" width="11.7109375" style="17" customWidth="1"/>
    <col min="8" max="16384" width="9.140625" style="17"/>
  </cols>
  <sheetData>
    <row r="2" spans="2:13" x14ac:dyDescent="0.2">
      <c r="B2" s="15" t="s">
        <v>107</v>
      </c>
    </row>
    <row r="3" spans="2:13" ht="12.75" customHeight="1" x14ac:dyDescent="0.2">
      <c r="B3" s="15"/>
    </row>
    <row r="4" spans="2:13" ht="18" customHeight="1" x14ac:dyDescent="0.2">
      <c r="B4" s="43" t="s">
        <v>124</v>
      </c>
      <c r="F4" s="19"/>
      <c r="G4" s="20"/>
      <c r="I4" s="14"/>
      <c r="J4" s="18"/>
      <c r="K4" s="19"/>
      <c r="L4" s="19"/>
      <c r="M4" s="20"/>
    </row>
    <row r="5" spans="2:13" ht="12" customHeight="1" thickBot="1" x14ac:dyDescent="0.25">
      <c r="B5" s="14"/>
    </row>
    <row r="6" spans="2:13" ht="17.25" customHeight="1" thickBot="1" x14ac:dyDescent="0.25">
      <c r="B6" s="108" t="s">
        <v>123</v>
      </c>
      <c r="C6" s="109"/>
      <c r="D6" s="109"/>
      <c r="E6" s="109"/>
      <c r="F6" s="110"/>
    </row>
    <row r="7" spans="2:13" ht="63" customHeight="1" thickBot="1" x14ac:dyDescent="0.25">
      <c r="B7" s="34"/>
      <c r="C7" s="35" t="s">
        <v>0</v>
      </c>
      <c r="D7" s="63">
        <f>'Input Data'!E12*'Input Data'!E6*'Constants Used in Equations'!E22</f>
        <v>393.8</v>
      </c>
      <c r="E7" s="36"/>
      <c r="F7" s="37" t="s">
        <v>100</v>
      </c>
      <c r="G7" s="85"/>
    </row>
    <row r="8" spans="2:13" ht="19.5" customHeight="1" x14ac:dyDescent="0.2">
      <c r="B8" s="44"/>
      <c r="C8" s="35"/>
      <c r="D8" s="36"/>
      <c r="E8" s="36"/>
      <c r="F8" s="69"/>
    </row>
    <row r="10" spans="2:13" x14ac:dyDescent="0.2">
      <c r="F10" s="62"/>
    </row>
    <row r="15" spans="2:13" x14ac:dyDescent="0.2">
      <c r="I15"/>
    </row>
    <row r="20" spans="2:2" x14ac:dyDescent="0.2">
      <c r="B20"/>
    </row>
    <row r="26" spans="2:2" x14ac:dyDescent="0.2">
      <c r="B26" s="87"/>
    </row>
  </sheetData>
  <mergeCells count="1">
    <mergeCell ref="B6:F6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B11" sqref="B11"/>
    </sheetView>
  </sheetViews>
  <sheetFormatPr defaultRowHeight="12.75" x14ac:dyDescent="0.2"/>
  <cols>
    <col min="1" max="1" width="4" style="17" customWidth="1"/>
    <col min="2" max="2" width="29.42578125" style="30" customWidth="1"/>
    <col min="3" max="3" width="3.140625" style="18" customWidth="1"/>
    <col min="4" max="4" width="10.140625" style="19" customWidth="1"/>
    <col min="5" max="5" width="0.7109375" style="19" customWidth="1"/>
    <col min="6" max="6" width="8.28515625" style="20" customWidth="1"/>
    <col min="7" max="7" width="11.7109375" style="17" customWidth="1"/>
    <col min="8" max="16384" width="9.140625" style="17"/>
  </cols>
  <sheetData>
    <row r="2" spans="2:7" x14ac:dyDescent="0.2">
      <c r="B2" s="15" t="s">
        <v>107</v>
      </c>
    </row>
    <row r="3" spans="2:7" ht="12.75" customHeight="1" x14ac:dyDescent="0.2">
      <c r="B3" s="9"/>
    </row>
    <row r="4" spans="2:7" ht="18" customHeight="1" x14ac:dyDescent="0.2">
      <c r="B4" s="43" t="s">
        <v>125</v>
      </c>
    </row>
    <row r="5" spans="2:7" ht="12" customHeight="1" thickBot="1" x14ac:dyDescent="0.25">
      <c r="B5" s="9"/>
    </row>
    <row r="6" spans="2:7" ht="17.25" customHeight="1" thickBot="1" x14ac:dyDescent="0.25">
      <c r="B6" s="108" t="s">
        <v>10</v>
      </c>
      <c r="C6" s="109"/>
      <c r="D6" s="109"/>
      <c r="E6" s="109"/>
      <c r="F6" s="110"/>
    </row>
    <row r="7" spans="2:7" ht="63" customHeight="1" thickBot="1" x14ac:dyDescent="0.25">
      <c r="B7" s="34"/>
      <c r="C7" s="35" t="s">
        <v>0</v>
      </c>
      <c r="D7" s="63">
        <f>(1-('Step 2.1'!D7/'Step 1(b)'!D7))*100</f>
        <v>97.620272779259992</v>
      </c>
      <c r="E7" s="36"/>
      <c r="F7" s="37" t="s">
        <v>4</v>
      </c>
      <c r="G7"/>
    </row>
    <row r="8" spans="2:7" ht="19.5" customHeight="1" x14ac:dyDescent="0.2">
      <c r="B8" s="44"/>
      <c r="C8" s="35"/>
      <c r="D8" s="36"/>
      <c r="E8" s="36"/>
      <c r="F8" s="35"/>
    </row>
    <row r="9" spans="2:7" x14ac:dyDescent="0.2">
      <c r="B9" s="87"/>
    </row>
    <row r="12" spans="2:7" x14ac:dyDescent="0.2">
      <c r="B12"/>
    </row>
    <row r="15" spans="2:7" x14ac:dyDescent="0.2">
      <c r="B15"/>
    </row>
    <row r="17" spans="2:2" x14ac:dyDescent="0.2">
      <c r="B17"/>
    </row>
  </sheetData>
  <mergeCells count="1">
    <mergeCell ref="B6:F6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D14" sqref="D14"/>
    </sheetView>
  </sheetViews>
  <sheetFormatPr defaultRowHeight="12.75" x14ac:dyDescent="0.2"/>
  <cols>
    <col min="1" max="1" width="4" style="17" customWidth="1"/>
    <col min="2" max="2" width="36" style="30" customWidth="1"/>
    <col min="3" max="3" width="3.140625" style="18" customWidth="1"/>
    <col min="4" max="4" width="10.140625" style="19" customWidth="1"/>
    <col min="5" max="5" width="0.7109375" style="19" customWidth="1"/>
    <col min="6" max="6" width="7.5703125" style="20" customWidth="1"/>
    <col min="7" max="7" width="11.7109375" style="17" customWidth="1"/>
    <col min="8" max="16384" width="9.140625" style="17"/>
  </cols>
  <sheetData>
    <row r="2" spans="2:6" x14ac:dyDescent="0.2">
      <c r="B2" s="15" t="s">
        <v>107</v>
      </c>
    </row>
    <row r="3" spans="2:6" ht="12.75" customHeight="1" x14ac:dyDescent="0.2">
      <c r="B3" s="15"/>
    </row>
    <row r="4" spans="2:6" ht="18" customHeight="1" x14ac:dyDescent="0.2">
      <c r="B4" s="43" t="s">
        <v>126</v>
      </c>
    </row>
    <row r="5" spans="2:6" ht="11.25" customHeight="1" thickBot="1" x14ac:dyDescent="0.25">
      <c r="B5" s="29"/>
    </row>
    <row r="6" spans="2:6" ht="17.25" customHeight="1" thickBot="1" x14ac:dyDescent="0.25">
      <c r="B6" s="108" t="s">
        <v>11</v>
      </c>
      <c r="C6" s="109"/>
      <c r="D6" s="109"/>
      <c r="E6" s="109"/>
      <c r="F6" s="110"/>
    </row>
    <row r="7" spans="2:6" ht="63" customHeight="1" thickBot="1" x14ac:dyDescent="0.25">
      <c r="B7" s="34"/>
      <c r="C7" s="35" t="s">
        <v>0</v>
      </c>
      <c r="D7" s="68">
        <f>'Step 2.2 - 2.4(a)'!D7*'Input Data'!E14/1000000</f>
        <v>9.3713657952741762</v>
      </c>
      <c r="E7" s="36"/>
      <c r="F7" s="37" t="s">
        <v>100</v>
      </c>
    </row>
    <row r="8" spans="2:6" ht="19.5" customHeight="1" x14ac:dyDescent="0.2">
      <c r="B8" s="44"/>
      <c r="C8" s="35"/>
      <c r="D8" s="36"/>
      <c r="E8" s="36"/>
      <c r="F8" s="35"/>
    </row>
    <row r="12" spans="2:6" x14ac:dyDescent="0.2">
      <c r="B12" s="87"/>
    </row>
    <row r="15" spans="2:6" ht="15" x14ac:dyDescent="0.2">
      <c r="B15" s="88"/>
    </row>
    <row r="22" spans="2:2" x14ac:dyDescent="0.2">
      <c r="B22"/>
    </row>
  </sheetData>
  <mergeCells count="1">
    <mergeCell ref="B6:F6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9"/>
  <sheetViews>
    <sheetView workbookViewId="0">
      <selection activeCell="J22" sqref="J22"/>
    </sheetView>
  </sheetViews>
  <sheetFormatPr defaultRowHeight="12.75" x14ac:dyDescent="0.2"/>
  <cols>
    <col min="1" max="1" width="4" style="17" customWidth="1"/>
    <col min="2" max="2" width="48.28515625" style="30" customWidth="1"/>
    <col min="3" max="3" width="3.140625" style="18" customWidth="1"/>
    <col min="4" max="4" width="8.140625" style="19" customWidth="1"/>
    <col min="5" max="5" width="2.7109375" style="19" customWidth="1"/>
    <col min="6" max="6" width="2.140625" style="19" customWidth="1"/>
    <col min="7" max="7" width="2.28515625" style="19" customWidth="1"/>
    <col min="8" max="8" width="7" style="19" customWidth="1"/>
    <col min="9" max="9" width="8.140625" style="20" customWidth="1"/>
    <col min="10" max="10" width="15.7109375" style="17" customWidth="1"/>
    <col min="11" max="11" width="43.85546875" style="30" customWidth="1"/>
    <col min="12" max="12" width="3.140625" style="18" customWidth="1"/>
    <col min="13" max="13" width="9.140625" style="19"/>
    <col min="14" max="14" width="0.7109375" style="19" customWidth="1"/>
    <col min="15" max="15" width="11" style="20" customWidth="1"/>
    <col min="16" max="16" width="1.85546875" style="17" customWidth="1"/>
    <col min="17" max="17" width="7" style="17" customWidth="1"/>
    <col min="18" max="18" width="8.5703125" style="17" customWidth="1"/>
    <col min="19" max="16384" width="9.140625" style="17"/>
  </cols>
  <sheetData>
    <row r="2" spans="2:18" x14ac:dyDescent="0.2">
      <c r="B2" s="15" t="s">
        <v>107</v>
      </c>
      <c r="K2" s="15"/>
    </row>
    <row r="3" spans="2:18" ht="12.75" customHeight="1" x14ac:dyDescent="0.2">
      <c r="B3" s="15"/>
      <c r="K3" s="15"/>
    </row>
    <row r="4" spans="2:18" ht="18" customHeight="1" x14ac:dyDescent="0.2">
      <c r="B4" s="43" t="s">
        <v>127</v>
      </c>
      <c r="K4" s="9"/>
    </row>
    <row r="5" spans="2:18" ht="12.75" customHeight="1" thickBot="1" x14ac:dyDescent="0.25">
      <c r="B5" s="29"/>
      <c r="K5" s="29"/>
    </row>
    <row r="6" spans="2:18" ht="17.25" customHeight="1" thickBot="1" x14ac:dyDescent="0.25">
      <c r="B6" s="108" t="s">
        <v>128</v>
      </c>
      <c r="C6" s="109"/>
      <c r="D6" s="109"/>
      <c r="E6" s="109"/>
      <c r="F6" s="109"/>
      <c r="G6" s="109"/>
      <c r="H6" s="109"/>
      <c r="I6" s="110"/>
      <c r="K6" s="108" t="s">
        <v>76</v>
      </c>
      <c r="L6" s="109"/>
      <c r="M6" s="109"/>
      <c r="N6" s="109"/>
      <c r="O6" s="109"/>
      <c r="P6" s="109"/>
      <c r="Q6" s="109"/>
      <c r="R6" s="110"/>
    </row>
    <row r="7" spans="2:18" ht="44.25" customHeight="1" thickBot="1" x14ac:dyDescent="0.25">
      <c r="B7" s="34"/>
      <c r="C7" s="35" t="s">
        <v>0</v>
      </c>
      <c r="D7" s="53">
        <f>D10*'Step 1 - 2.3'!D7</f>
        <v>9371.365795274176</v>
      </c>
      <c r="E7" s="61"/>
      <c r="F7" s="114" t="s">
        <v>104</v>
      </c>
      <c r="G7" s="114"/>
      <c r="H7" s="114"/>
      <c r="I7" s="115"/>
      <c r="K7" s="45"/>
      <c r="L7" s="46" t="s">
        <v>0</v>
      </c>
      <c r="M7" s="59">
        <f>('Step 2.4(b)'!D7/'Constants Used in Equations'!E12)*'Constants Used in Equations'!E21</f>
        <v>0.74806148369272996</v>
      </c>
      <c r="N7" s="47"/>
      <c r="O7" s="46" t="s">
        <v>98</v>
      </c>
      <c r="P7" s="48"/>
      <c r="Q7" s="48"/>
      <c r="R7" s="49"/>
    </row>
    <row r="8" spans="2:18" ht="19.5" customHeight="1" thickBot="1" x14ac:dyDescent="0.25">
      <c r="B8" s="38"/>
      <c r="C8" s="39"/>
      <c r="D8" s="40"/>
      <c r="E8" s="40"/>
      <c r="F8" s="40"/>
      <c r="G8" s="40"/>
      <c r="H8" s="40"/>
      <c r="I8" s="39"/>
      <c r="K8" s="38"/>
      <c r="L8" s="39"/>
      <c r="M8" s="40"/>
      <c r="N8" s="40"/>
      <c r="O8" s="39"/>
    </row>
    <row r="9" spans="2:18" ht="17.25" customHeight="1" thickBot="1" x14ac:dyDescent="0.25">
      <c r="B9" s="111" t="s">
        <v>73</v>
      </c>
      <c r="C9" s="112"/>
      <c r="D9" s="112"/>
      <c r="E9" s="112"/>
      <c r="F9" s="112"/>
      <c r="G9" s="112"/>
      <c r="H9" s="112"/>
      <c r="I9" s="113"/>
      <c r="K9" s="111" t="s">
        <v>77</v>
      </c>
      <c r="L9" s="112"/>
      <c r="M9" s="112"/>
      <c r="N9" s="112"/>
      <c r="O9" s="112"/>
      <c r="P9" s="112"/>
      <c r="Q9" s="112"/>
      <c r="R9" s="113"/>
    </row>
    <row r="10" spans="2:18" ht="54.75" customHeight="1" thickBot="1" x14ac:dyDescent="0.25">
      <c r="B10" s="91"/>
      <c r="C10" s="35" t="s">
        <v>0</v>
      </c>
      <c r="D10" s="53">
        <f>M7+H16+D13</f>
        <v>7.7892846511580895</v>
      </c>
      <c r="E10" s="61"/>
      <c r="F10" s="114" t="s">
        <v>99</v>
      </c>
      <c r="G10" s="114"/>
      <c r="H10" s="114"/>
      <c r="I10" s="115"/>
      <c r="K10" s="92"/>
      <c r="L10" s="46"/>
      <c r="M10" s="47"/>
      <c r="N10" s="47"/>
      <c r="O10" s="46"/>
      <c r="P10" s="79" t="s">
        <v>0</v>
      </c>
      <c r="Q10" s="93">
        <f>('Input Data'!E13/(1-('Input Data'!E13/'Constants Used in Equations'!E19))*('Step 2.4(b)'!D7/'Constants Used in Equations'!E12+'Step 2.4(b)'!J10/(2*'Constants Used in Equations'!E15)+((1-'Constants Used in Equations'!E19)/'Constants Used in Equations'!E19)*'Step 2.2 - 2.4(a)'!M13))</f>
        <v>3.4751872272499734E-2</v>
      </c>
      <c r="R10" s="57" t="s">
        <v>97</v>
      </c>
    </row>
    <row r="11" spans="2:18" ht="19.5" customHeight="1" thickBot="1" x14ac:dyDescent="0.25">
      <c r="B11" s="38"/>
      <c r="C11" s="39"/>
      <c r="D11" s="40"/>
      <c r="E11" s="40"/>
      <c r="F11" s="40"/>
      <c r="G11" s="40"/>
      <c r="H11" s="40"/>
      <c r="I11" s="39"/>
      <c r="K11" s="38"/>
      <c r="L11" s="39"/>
      <c r="M11" s="40"/>
      <c r="N11" s="40"/>
      <c r="O11" s="39"/>
    </row>
    <row r="12" spans="2:18" ht="17.25" customHeight="1" thickBot="1" x14ac:dyDescent="0.25">
      <c r="B12" s="111" t="s">
        <v>74</v>
      </c>
      <c r="C12" s="112"/>
      <c r="D12" s="112"/>
      <c r="E12" s="112"/>
      <c r="F12" s="112"/>
      <c r="G12" s="112"/>
      <c r="H12" s="112"/>
      <c r="I12" s="113"/>
      <c r="K12" s="111" t="s">
        <v>78</v>
      </c>
      <c r="L12" s="112"/>
      <c r="M12" s="112"/>
      <c r="N12" s="112"/>
      <c r="O12" s="112"/>
      <c r="P12" s="112"/>
      <c r="Q12" s="112"/>
      <c r="R12" s="113"/>
    </row>
    <row r="13" spans="2:18" ht="48" customHeight="1" thickBot="1" x14ac:dyDescent="0.25">
      <c r="B13" s="41"/>
      <c r="C13" s="39" t="s">
        <v>0</v>
      </c>
      <c r="D13" s="60">
        <f>Q10*'Constants Used in Equations'!E21</f>
        <v>0.77892846511580904</v>
      </c>
      <c r="E13" s="116" t="s">
        <v>99</v>
      </c>
      <c r="F13" s="116"/>
      <c r="G13" s="116"/>
      <c r="H13" s="116"/>
      <c r="I13" s="117"/>
      <c r="K13" s="50"/>
      <c r="L13" s="51" t="s">
        <v>0</v>
      </c>
      <c r="M13" s="56">
        <f>(('Step 2.4(b)'!D7/'Constants Used in Equations'!E12)+('Step 2.4(b)'!D10)/(4*'Constants Used in Equations'!E13)-('Step 2.4(b)'!J7)/(2*'Constants Used in Equations'!E14))</f>
        <v>3.9122615096508641E-2</v>
      </c>
      <c r="N13" s="52"/>
      <c r="O13" s="114" t="s">
        <v>97</v>
      </c>
      <c r="P13" s="114"/>
      <c r="Q13" s="114"/>
      <c r="R13" s="115"/>
    </row>
    <row r="14" spans="2:18" ht="13.5" thickBot="1" x14ac:dyDescent="0.25">
      <c r="L14" s="30"/>
      <c r="M14" s="30"/>
      <c r="N14" s="30"/>
      <c r="O14" s="30"/>
    </row>
    <row r="15" spans="2:18" ht="17.25" customHeight="1" thickBot="1" x14ac:dyDescent="0.25">
      <c r="B15" s="111" t="s">
        <v>75</v>
      </c>
      <c r="C15" s="112"/>
      <c r="D15" s="112"/>
      <c r="E15" s="112"/>
      <c r="F15" s="112"/>
      <c r="G15" s="112"/>
      <c r="H15" s="112"/>
      <c r="I15" s="113"/>
      <c r="L15" s="30"/>
      <c r="M15" s="30"/>
      <c r="N15" s="30"/>
      <c r="O15" s="30"/>
      <c r="Q15" s="85"/>
    </row>
    <row r="16" spans="2:18" ht="50.25" customHeight="1" thickBot="1" x14ac:dyDescent="0.25">
      <c r="B16" s="73"/>
      <c r="C16" s="39"/>
      <c r="D16" s="40"/>
      <c r="E16" s="40"/>
      <c r="F16" s="54"/>
      <c r="G16" s="54" t="s">
        <v>0</v>
      </c>
      <c r="H16" s="60">
        <f>'Constants Used in Equations'!E21*(('Step 2.4(b)'!J10/(2*'Constants Used in Equations'!E15))+((1-'Constants Used in Equations'!E19)/'Constants Used in Equations'!E19)*('Step 2.2 - 2.4(a)'!M13+'Step 2.2 - 2.4(a)'!Q10))</f>
        <v>6.2622947023495508</v>
      </c>
      <c r="I16" s="57" t="s">
        <v>99</v>
      </c>
      <c r="L16" s="58"/>
      <c r="M16" s="30"/>
      <c r="N16" s="30"/>
      <c r="O16" s="30"/>
    </row>
    <row r="18" spans="13:18" x14ac:dyDescent="0.2">
      <c r="M18"/>
    </row>
    <row r="19" spans="13:18" x14ac:dyDescent="0.2">
      <c r="Q19"/>
    </row>
    <row r="21" spans="13:18" x14ac:dyDescent="0.2">
      <c r="R21"/>
    </row>
    <row r="23" spans="13:18" x14ac:dyDescent="0.2">
      <c r="Q23"/>
    </row>
    <row r="37" spans="11:13" x14ac:dyDescent="0.2">
      <c r="K37"/>
    </row>
    <row r="39" spans="11:13" x14ac:dyDescent="0.2">
      <c r="M39"/>
    </row>
  </sheetData>
  <mergeCells count="11">
    <mergeCell ref="O13:R13"/>
    <mergeCell ref="E13:I13"/>
    <mergeCell ref="F10:I10"/>
    <mergeCell ref="B15:I15"/>
    <mergeCell ref="K6:R6"/>
    <mergeCell ref="K9:R9"/>
    <mergeCell ref="K12:R12"/>
    <mergeCell ref="F7:I7"/>
    <mergeCell ref="B6:I6"/>
    <mergeCell ref="B9:I9"/>
    <mergeCell ref="B12:I12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P10" sqref="P10"/>
    </sheetView>
  </sheetViews>
  <sheetFormatPr defaultRowHeight="12.75" x14ac:dyDescent="0.2"/>
  <cols>
    <col min="1" max="1" width="4" style="17" customWidth="1"/>
    <col min="2" max="2" width="33.28515625" style="30" customWidth="1"/>
    <col min="3" max="3" width="3.140625" style="18" customWidth="1"/>
    <col min="4" max="4" width="10.140625" style="19" customWidth="1"/>
    <col min="5" max="5" width="0.7109375" style="19" customWidth="1"/>
    <col min="6" max="6" width="8.5703125" style="20" customWidth="1"/>
    <col min="7" max="7" width="7.5703125" style="17" customWidth="1"/>
    <col min="8" max="8" width="36.42578125" style="30" customWidth="1"/>
    <col min="9" max="9" width="3.140625" style="18" customWidth="1"/>
    <col min="10" max="10" width="10.140625" style="19" customWidth="1"/>
    <col min="11" max="11" width="0.7109375" style="19" customWidth="1"/>
    <col min="12" max="12" width="8.5703125" style="20" customWidth="1"/>
    <col min="13" max="16384" width="9.140625" style="17"/>
  </cols>
  <sheetData>
    <row r="2" spans="2:12" x14ac:dyDescent="0.2">
      <c r="B2" s="15" t="s">
        <v>107</v>
      </c>
      <c r="H2" s="15"/>
    </row>
    <row r="3" spans="2:12" ht="12.75" customHeight="1" x14ac:dyDescent="0.2">
      <c r="B3" s="15"/>
      <c r="H3" s="15"/>
    </row>
    <row r="4" spans="2:12" ht="18" customHeight="1" x14ac:dyDescent="0.2">
      <c r="B4" s="43" t="s">
        <v>129</v>
      </c>
      <c r="H4" s="43"/>
    </row>
    <row r="5" spans="2:12" ht="9" customHeight="1" thickBot="1" x14ac:dyDescent="0.25">
      <c r="B5" s="29"/>
      <c r="H5" s="29"/>
    </row>
    <row r="6" spans="2:12" ht="17.25" customHeight="1" thickBot="1" x14ac:dyDescent="0.25">
      <c r="B6" s="108" t="s">
        <v>132</v>
      </c>
      <c r="C6" s="109"/>
      <c r="D6" s="109"/>
      <c r="E6" s="109"/>
      <c r="F6" s="110"/>
      <c r="H6" s="108" t="s">
        <v>134</v>
      </c>
      <c r="I6" s="109"/>
      <c r="J6" s="109"/>
      <c r="K6" s="109"/>
      <c r="L6" s="110"/>
    </row>
    <row r="7" spans="2:12" ht="63" customHeight="1" thickBot="1" x14ac:dyDescent="0.25">
      <c r="B7" s="41"/>
      <c r="C7" s="35" t="s">
        <v>0</v>
      </c>
      <c r="D7" s="63">
        <f>(('Input Data'!E6*'Constants Used in Equations'!E24+'Input Data'!E7*'Constants Used in Equations'!E25+'Input Data'!E8*'Constants Used in Equations'!E26)*'Constants Used in Equations'!E12)/'Step 1 - 2.3'!D13</f>
        <v>0.40049691283629696</v>
      </c>
      <c r="E7" s="36"/>
      <c r="F7" s="37" t="s">
        <v>69</v>
      </c>
      <c r="H7" s="91"/>
      <c r="I7" s="35" t="s">
        <v>0</v>
      </c>
      <c r="J7" s="63">
        <f>('Input Data'!E7*'Constants Used in Equations'!E29+'Input Data'!E8*'Constants Used in Equations'!E30+'Input Data'!E9*'Constants Used in Equations'!E31)*'Constants Used in Equations'!E14/'Step 1 - 2.3'!D13</f>
        <v>0.47466300780598153</v>
      </c>
      <c r="K7" s="36"/>
      <c r="L7" s="37" t="s">
        <v>69</v>
      </c>
    </row>
    <row r="8" spans="2:12" ht="19.5" customHeight="1" thickBot="1" x14ac:dyDescent="0.25">
      <c r="B8" s="44"/>
      <c r="C8" s="35"/>
      <c r="D8" s="36"/>
      <c r="E8" s="36"/>
      <c r="F8" s="35"/>
      <c r="H8" s="44"/>
      <c r="I8" s="35"/>
      <c r="J8" s="36"/>
      <c r="K8" s="36"/>
      <c r="L8" s="35"/>
    </row>
    <row r="9" spans="2:12" ht="17.25" customHeight="1" thickBot="1" x14ac:dyDescent="0.25">
      <c r="B9" s="108" t="s">
        <v>133</v>
      </c>
      <c r="C9" s="109"/>
      <c r="D9" s="109"/>
      <c r="E9" s="109"/>
      <c r="F9" s="110"/>
      <c r="H9" s="108" t="s">
        <v>135</v>
      </c>
      <c r="I9" s="109"/>
      <c r="J9" s="109"/>
      <c r="K9" s="109"/>
      <c r="L9" s="110"/>
    </row>
    <row r="10" spans="2:12" ht="63" customHeight="1" thickBot="1" x14ac:dyDescent="0.25">
      <c r="B10" s="91"/>
      <c r="C10" s="39" t="s">
        <v>0</v>
      </c>
      <c r="D10" s="60">
        <f>('Input Data'!E6*'Constants Used in Equations'!E27+'Input Data'!E10*'Constants Used in Equations'!E28)*'Constants Used in Equations'!E13/'Step 1 - 2.3'!D13</f>
        <v>8.314760907051344E-2</v>
      </c>
      <c r="E10" s="40"/>
      <c r="F10" s="42" t="s">
        <v>69</v>
      </c>
      <c r="H10" s="91"/>
      <c r="I10" s="39" t="s">
        <v>0</v>
      </c>
      <c r="J10" s="60">
        <f>'Input Data'!E11*'Constants Used in Equations'!E32*'Constants Used in Equations'!E15/'Step 1 - 2.3'!D13</f>
        <v>4.1562679621011261E-2</v>
      </c>
      <c r="K10" s="40"/>
      <c r="L10" s="42" t="s">
        <v>69</v>
      </c>
    </row>
    <row r="12" spans="2:12" x14ac:dyDescent="0.2">
      <c r="F12"/>
      <c r="J12" s="55">
        <f>D7+D10+J7+J10</f>
        <v>0.99987020933380311</v>
      </c>
    </row>
    <row r="26" spans="2:2" x14ac:dyDescent="0.2">
      <c r="B26"/>
    </row>
  </sheetData>
  <mergeCells count="4">
    <mergeCell ref="B6:F6"/>
    <mergeCell ref="B9:F9"/>
    <mergeCell ref="H6:L6"/>
    <mergeCell ref="H9:L9"/>
  </mergeCells>
  <phoneticPr fontId="2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07194CA68A514B8F2A8CEE378724A4" ma:contentTypeVersion="13" ma:contentTypeDescription="Create a new document." ma:contentTypeScope="" ma:versionID="7b597e75db8ed9b990a05eb9f67c6bae">
  <xsd:schema xmlns:xsd="http://www.w3.org/2001/XMLSchema" xmlns:xs="http://www.w3.org/2001/XMLSchema" xmlns:p="http://schemas.microsoft.com/office/2006/metadata/properties" xmlns:ns1="24d24691-1f1e-475f-a936-91cac32e3b4d" xmlns:ns3="08ec1932-8baa-4ea9-be7e-f79cc4765518" targetNamespace="http://schemas.microsoft.com/office/2006/metadata/properties" ma:root="true" ma:fieldsID="6796c364c8f9b632bd4c119b52bd683a" ns1:_="" ns3:_="">
    <xsd:import namespace="24d24691-1f1e-475f-a936-91cac32e3b4d"/>
    <xsd:import namespace="08ec1932-8baa-4ea9-be7e-f79cc4765518"/>
    <xsd:element name="properties">
      <xsd:complexType>
        <xsd:sequence>
          <xsd:element name="documentManagement">
            <xsd:complexType>
              <xsd:all>
                <xsd:element ref="ns1:MP_x0020_Nr_x002e_" minOccurs="0"/>
                <xsd:element ref="ns1:Lead_x0020_Officer" minOccurs="0"/>
                <xsd:element ref="ns1:Peer_x0020_Reviewer" minOccurs="0"/>
                <xsd:element ref="ns1:Clearance_x0020_by_x003a_" minOccurs="0"/>
                <xsd:element ref="ns1:Formatter" minOccurs="0"/>
                <xsd:element ref="ns1:Document_x0020_Status" minOccurs="0"/>
                <xsd:element ref="ns3:_dlc_DocId" minOccurs="0"/>
                <xsd:element ref="ns3:_dlc_DocIdUrl" minOccurs="0"/>
                <xsd:element ref="ns3:_dlc_DocIdPersistId" minOccurs="0"/>
                <xsd:element ref="ns1:Annex_x0020_Nr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24691-1f1e-475f-a936-91cac32e3b4d" elementFormDefault="qualified">
    <xsd:import namespace="http://schemas.microsoft.com/office/2006/documentManagement/types"/>
    <xsd:import namespace="http://schemas.microsoft.com/office/infopath/2007/PartnerControls"/>
    <xsd:element name="MP_x0020_Nr_x002e_" ma:index="0" nillable="true" ma:displayName="MP Nr." ma:default="MP 76" ma:format="Dropdown" ma:internalName="MP_x0020_Nr_x002e_">
      <xsd:simpleType>
        <xsd:restriction base="dms:Choice">
          <xsd:enumeration value="MP 76"/>
          <xsd:enumeration value="MP 77"/>
          <xsd:enumeration value="MP 78"/>
          <xsd:enumeration value="MP 79"/>
        </xsd:restriction>
      </xsd:simpleType>
    </xsd:element>
    <xsd:element name="Lead_x0020_Officer" ma:index="3" nillable="true" ma:displayName="Lead Officer" ma:list="UserInfo" ma:SharePointGroup="0" ma:internalName="Lead_x0020_Officer" ma:showField="First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eer_x0020_Reviewer" ma:index="4" nillable="true" ma:displayName="Peer Reviewer" ma:list="UserInfo" ma:SharePointGroup="0" ma:internalName="Peer_x0020_Reviewer" ma:showField="First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learance_x0020_by_x003a_" ma:index="5" nillable="true" ma:displayName="Clearance by:" ma:list="UserInfo" ma:SharePointGroup="0" ma:internalName="Clearance_x0020_by_x003a_" ma:showField="First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rmatter" ma:index="6" nillable="true" ma:displayName="Formatter" ma:list="UserInfo" ma:SharePointGroup="0" ma:internalName="Formatter" ma:showField="First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7" nillable="true" ma:displayName="Document Status" ma:default="Initial document (1/5, RDU)" ma:format="Dropdown" ma:internalName="Document_x0020_Status">
      <xsd:simpleType>
        <xsd:restriction base="dms:Choice">
          <xsd:enumeration value="Initial document (1/5, RDU)"/>
          <xsd:enumeration value="Peer reviewed (2/5, RDU)"/>
          <xsd:enumeration value="Cleared by Team Lead (3/5, PMT)"/>
          <xsd:enumeration value="Formatted (4/5, PMT)"/>
          <xsd:enumeration value="Clean (5/5, PMT)"/>
        </xsd:restriction>
      </xsd:simpleType>
    </xsd:element>
    <xsd:element name="Annex_x0020_Nr_x002e_" ma:index="17" nillable="true" ma:displayName="Annex Nr." ma:default="E01" ma:format="Dropdown" ma:internalName="Annex_x0020_Nr_x002e_">
      <xsd:simpleType>
        <xsd:union memberTypes="dms:Text">
          <xsd:simpleType>
            <xsd:restriction base="dms:Choice">
              <xsd:enumeration value="E01"/>
              <xsd:enumeration value="E02"/>
              <xsd:enumeration value="E03"/>
              <xsd:enumeration value="E04"/>
              <xsd:enumeration value="E05"/>
              <xsd:enumeration value="E06"/>
              <xsd:enumeration value="E07"/>
              <xsd:enumeration value="E08"/>
              <xsd:enumeration value="E09"/>
              <xsd:enumeration value="E10"/>
              <xsd:enumeration value="E11"/>
              <xsd:enumeration value="E12"/>
              <xsd:enumeration value="E13"/>
              <xsd:enumeration value="E14"/>
              <xsd:enumeration value="E15"/>
              <xsd:enumeration value="E16"/>
              <xsd:enumeration value="E17"/>
              <xsd:enumeration value="E18"/>
              <xsd:enumeration value="E19"/>
              <xsd:enumeration value="E20"/>
              <xsd:enumeration value="I01"/>
              <xsd:enumeration value="I02"/>
              <xsd:enumeration value="I03"/>
              <xsd:enumeration value="I04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c1932-8baa-4ea9-be7e-f79cc476551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FCCC Word Document" ma:contentTypeID="0x0101003C4F3EEECDFD0D4B9241B046A43DC8810057ADBF4E22A9564D92AC2FDDC38FD49B" ma:contentTypeVersion="1" ma:contentTypeDescription="Creates a new UNFCCC Document" ma:contentTypeScope="" ma:versionID="47dbb4da52fee2f0328be15ac3220d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34BF54-758B-41B8-86DE-890FF6267081}"/>
</file>

<file path=customXml/itemProps2.xml><?xml version="1.0" encoding="utf-8"?>
<ds:datastoreItem xmlns:ds="http://schemas.openxmlformats.org/officeDocument/2006/customXml" ds:itemID="{58C0EC21-7B0A-42C3-A1AB-88D19C829EFB}"/>
</file>

<file path=customXml/itemProps3.xml><?xml version="1.0" encoding="utf-8"?>
<ds:datastoreItem xmlns:ds="http://schemas.openxmlformats.org/officeDocument/2006/customXml" ds:itemID="{69670975-94D8-461D-83F1-C5BC92223127}"/>
</file>

<file path=customXml/itemProps4.xml><?xml version="1.0" encoding="utf-8"?>
<ds:datastoreItem xmlns:ds="http://schemas.openxmlformats.org/officeDocument/2006/customXml" ds:itemID="{68D54880-BE46-4E3D-9851-7EA6F9112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Overview &amp; Results</vt:lpstr>
      <vt:lpstr>Input Data</vt:lpstr>
      <vt:lpstr>Constants Used in Equations</vt:lpstr>
      <vt:lpstr>Step 1 - 2.3</vt:lpstr>
      <vt:lpstr>Step 1(b)</vt:lpstr>
      <vt:lpstr>Step 2.</vt:lpstr>
      <vt:lpstr>Step 2.1</vt:lpstr>
      <vt:lpstr>Step 2.2 - 2.4(a)</vt:lpstr>
      <vt:lpstr>Step 2.4(b)</vt:lpstr>
      <vt:lpstr>Step 3.</vt:lpstr>
      <vt:lpstr>pull down data</vt:lpstr>
      <vt:lpstr>'Step 2.1'!_Toc507507806</vt:lpstr>
    </vt:vector>
  </TitlesOfParts>
  <Company>ERM Brasil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sheila.hirschfeld</dc:creator>
  <cp:lastModifiedBy>Maximo Saenz</cp:lastModifiedBy>
  <dcterms:created xsi:type="dcterms:W3CDTF">2006-10-19T19:47:41Z</dcterms:created>
  <dcterms:modified xsi:type="dcterms:W3CDTF">2018-10-05T13:52:09Z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0x0101003C4F3EEECDFD0D4B9241B046A43DC8810057ADBF4E22A9564D92AC2FDDC38FD49B</vt:lpwstr>
  </property>
  <property fmtid="{D5CDD505-2E9C-101B-9397-08002B2CF9AE}" pid="5" name="_dlc_DocIdItemGuid">
    <vt:lpwstr>a9213107-f10d-460a-9807-32a037bc5fb5</vt:lpwstr>
  </property>
</Properties>
</file>