
<file path=[Content_Types].xml><?xml version="1.0" encoding="utf-8"?>
<Types xmlns="http://schemas.openxmlformats.org/package/2006/content-type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Documents\Business\ecosur\UNEP ACAD - WAPP EF\GEF models\"/>
    </mc:Choice>
  </mc:AlternateContent>
  <bookViews>
    <workbookView xWindow="120" yWindow="120" windowWidth="20130" windowHeight="6735" tabRatio="870"/>
  </bookViews>
  <sheets>
    <sheet name="Cover page" sheetId="20" r:id="rId1"/>
    <sheet name="Step 1 Electricity System" sheetId="21" r:id="rId2"/>
    <sheet name="Step 2 Off-grid" sheetId="22" r:id="rId3"/>
    <sheet name="Step 3 LCMR" sheetId="11" r:id="rId4"/>
    <sheet name="Step 4 Weighted Average OM" sheetId="24" r:id="rId5"/>
    <sheet name="Step 5 Build Margin" sheetId="23" r:id="rId6"/>
    <sheet name="Step 6 Combined Margin" sheetId="15" r:id="rId7"/>
    <sheet name="IPCC Values" sheetId="8" r:id="rId8"/>
  </sheets>
  <definedNames>
    <definedName name="_xlnm._FilterDatabase" localSheetId="5" hidden="1">'Step 5 Build Margin'!$A$2:$AH$72</definedName>
  </definedNames>
  <calcPr calcId="152511"/>
</workbook>
</file>

<file path=xl/calcChain.xml><?xml version="1.0" encoding="utf-8"?>
<calcChain xmlns="http://schemas.openxmlformats.org/spreadsheetml/2006/main">
  <c r="B2" i="11" l="1"/>
  <c r="C2" i="11"/>
  <c r="B6" i="22"/>
  <c r="AJ4" i="23"/>
  <c r="AL6" i="23"/>
  <c r="AK6" i="23"/>
  <c r="AL5" i="23"/>
  <c r="AK5" i="23"/>
  <c r="AK4" i="24"/>
  <c r="AL4" i="24"/>
  <c r="AJ4" i="24"/>
  <c r="AK9" i="23" l="1"/>
  <c r="AK12" i="23" s="1"/>
  <c r="I6" i="15" s="1"/>
  <c r="AL9" i="23"/>
  <c r="D6" i="15"/>
  <c r="I5" i="15"/>
  <c r="AL7" i="23"/>
  <c r="AL8" i="23" s="1"/>
  <c r="AL10" i="23" s="1"/>
  <c r="AK7" i="23"/>
  <c r="AK8" i="23" s="1"/>
  <c r="AK10" i="23" s="1"/>
  <c r="AK13" i="23" s="1"/>
  <c r="AM4" i="24"/>
  <c r="AJ10" i="24" s="1"/>
  <c r="AL6" i="24"/>
  <c r="AK6" i="24"/>
  <c r="AJ6" i="24"/>
  <c r="I4" i="15" l="1"/>
  <c r="D5" i="15"/>
  <c r="D4" i="15"/>
  <c r="AK10" i="24"/>
  <c r="AL10" i="24"/>
  <c r="AM10" i="24" s="1"/>
  <c r="AK7" i="24"/>
  <c r="AM6" i="24"/>
  <c r="AL11" i="24" s="1"/>
  <c r="AJ7" i="24"/>
  <c r="AL7" i="24"/>
  <c r="AM7" i="24" l="1"/>
  <c r="AJ11" i="24"/>
  <c r="AK11" i="24"/>
  <c r="F2" i="11" l="1"/>
  <c r="E2" i="11"/>
  <c r="D2" i="11"/>
  <c r="J3" i="24"/>
  <c r="J4" i="24"/>
  <c r="AC4" i="24" s="1"/>
  <c r="J5" i="24"/>
  <c r="AC5" i="24" s="1"/>
  <c r="J6" i="24"/>
  <c r="AC6" i="24" s="1"/>
  <c r="V6" i="24"/>
  <c r="J7" i="24"/>
  <c r="AC7" i="24" s="1"/>
  <c r="V7" i="24"/>
  <c r="J8" i="24"/>
  <c r="AC8" i="24" s="1"/>
  <c r="J9" i="24"/>
  <c r="J10" i="24"/>
  <c r="AC10" i="24" s="1"/>
  <c r="J11" i="24"/>
  <c r="AC11" i="24" s="1"/>
  <c r="J12" i="24"/>
  <c r="AC12" i="24" s="1"/>
  <c r="J13" i="24"/>
  <c r="AC13" i="24" s="1"/>
  <c r="J14" i="24"/>
  <c r="AC14" i="24" s="1"/>
  <c r="J15" i="24"/>
  <c r="J16" i="24"/>
  <c r="AC16" i="24" s="1"/>
  <c r="J17" i="24"/>
  <c r="AC17" i="24" s="1"/>
  <c r="J18" i="24"/>
  <c r="AC18" i="24" s="1"/>
  <c r="AE18" i="24"/>
  <c r="AF18" i="24"/>
  <c r="AG18" i="24"/>
  <c r="J19" i="24"/>
  <c r="AC19" i="24" s="1"/>
  <c r="J20" i="24"/>
  <c r="AC20" i="24" s="1"/>
  <c r="J21" i="24"/>
  <c r="J22" i="24"/>
  <c r="J23" i="24"/>
  <c r="AC23" i="24" s="1"/>
  <c r="J24" i="24"/>
  <c r="AC24" i="24" s="1"/>
  <c r="J25" i="24"/>
  <c r="AC25" i="24" s="1"/>
  <c r="J26" i="24"/>
  <c r="AC26" i="24" s="1"/>
  <c r="J27" i="24"/>
  <c r="AC27" i="24" s="1"/>
  <c r="J28" i="24"/>
  <c r="J29" i="24"/>
  <c r="J30" i="24"/>
  <c r="J31" i="24"/>
  <c r="V31" i="24" s="1"/>
  <c r="W31" i="24"/>
  <c r="AC31" i="24"/>
  <c r="AD31" i="24"/>
  <c r="AE31" i="24"/>
  <c r="AF31" i="24"/>
  <c r="AG31" i="24"/>
  <c r="J32" i="24"/>
  <c r="AC32" i="24" s="1"/>
  <c r="J33" i="24"/>
  <c r="AC33" i="24" s="1"/>
  <c r="J34" i="24"/>
  <c r="AC34" i="24" s="1"/>
  <c r="J35" i="24"/>
  <c r="AC35" i="24" s="1"/>
  <c r="J36" i="24"/>
  <c r="AC36" i="24" s="1"/>
  <c r="W37" i="24"/>
  <c r="AC37" i="24"/>
  <c r="AD37" i="24"/>
  <c r="AE37" i="24"/>
  <c r="AF37" i="24"/>
  <c r="AG37" i="24"/>
  <c r="AE6" i="24" l="1"/>
  <c r="AD6" i="24"/>
  <c r="G2" i="11"/>
  <c r="AE7" i="24"/>
  <c r="AD7" i="24"/>
  <c r="AD10" i="24"/>
  <c r="AD19" i="24"/>
  <c r="AD32" i="24"/>
  <c r="AD27" i="24"/>
  <c r="AD20" i="24"/>
  <c r="AE36" i="24"/>
  <c r="V36" i="24"/>
  <c r="AE35" i="24"/>
  <c r="V35" i="24"/>
  <c r="AE34" i="24"/>
  <c r="V34" i="24"/>
  <c r="AE33" i="24"/>
  <c r="V33" i="24"/>
  <c r="AE32" i="24"/>
  <c r="V32" i="24"/>
  <c r="AE30" i="24"/>
  <c r="V30" i="24"/>
  <c r="AE29" i="24"/>
  <c r="V29" i="24"/>
  <c r="AE28" i="24"/>
  <c r="V28" i="24"/>
  <c r="AE27" i="24"/>
  <c r="V27" i="24"/>
  <c r="AE26" i="24"/>
  <c r="V26" i="24"/>
  <c r="AE25" i="24"/>
  <c r="V25" i="24"/>
  <c r="AE24" i="24"/>
  <c r="V24" i="24"/>
  <c r="AE23" i="24"/>
  <c r="V23" i="24"/>
  <c r="AE22" i="24"/>
  <c r="V22" i="24"/>
  <c r="AE21" i="24"/>
  <c r="V21" i="24"/>
  <c r="AE20" i="24"/>
  <c r="V20" i="24"/>
  <c r="AE19" i="24"/>
  <c r="V19" i="24"/>
  <c r="V18" i="24"/>
  <c r="AE17" i="24"/>
  <c r="V17" i="24"/>
  <c r="AE16" i="24"/>
  <c r="V16" i="24"/>
  <c r="AE15" i="24"/>
  <c r="V15" i="24"/>
  <c r="AE14" i="24"/>
  <c r="V14" i="24"/>
  <c r="AE13" i="24"/>
  <c r="V13" i="24"/>
  <c r="AE12" i="24"/>
  <c r="V12" i="24"/>
  <c r="AE11" i="24"/>
  <c r="V11" i="24"/>
  <c r="AE10" i="24"/>
  <c r="V10" i="24"/>
  <c r="AE9" i="24"/>
  <c r="V9" i="24"/>
  <c r="AE8" i="24"/>
  <c r="V8" i="24"/>
  <c r="AF7" i="24"/>
  <c r="W7" i="24"/>
  <c r="AF6" i="24"/>
  <c r="W6" i="24"/>
  <c r="AE5" i="24"/>
  <c r="V5" i="24"/>
  <c r="AE4" i="24"/>
  <c r="V4" i="24"/>
  <c r="AE3" i="24"/>
  <c r="V3" i="24"/>
  <c r="AD34" i="24"/>
  <c r="AD33" i="24"/>
  <c r="AD25" i="24"/>
  <c r="AD24" i="24"/>
  <c r="AD23" i="24"/>
  <c r="AD16" i="24"/>
  <c r="AD13" i="24"/>
  <c r="AD12" i="24"/>
  <c r="AD11" i="24"/>
  <c r="AD4" i="24"/>
  <c r="AF36" i="24"/>
  <c r="W36" i="24"/>
  <c r="AF35" i="24"/>
  <c r="W35" i="24"/>
  <c r="AF34" i="24"/>
  <c r="W34" i="24"/>
  <c r="AF33" i="24"/>
  <c r="W33" i="24"/>
  <c r="AF32" i="24"/>
  <c r="W32" i="24"/>
  <c r="AF30" i="24"/>
  <c r="W30" i="24"/>
  <c r="AF29" i="24"/>
  <c r="W29" i="24"/>
  <c r="AF28" i="24"/>
  <c r="W28" i="24"/>
  <c r="AF27" i="24"/>
  <c r="W27" i="24"/>
  <c r="AF26" i="24"/>
  <c r="W26" i="24"/>
  <c r="AF25" i="24"/>
  <c r="W25" i="24"/>
  <c r="AF24" i="24"/>
  <c r="W24" i="24"/>
  <c r="AF23" i="24"/>
  <c r="W23" i="24"/>
  <c r="AF22" i="24"/>
  <c r="W22" i="24"/>
  <c r="AF21" i="24"/>
  <c r="W21" i="24"/>
  <c r="AF20" i="24"/>
  <c r="W20" i="24"/>
  <c r="AF19" i="24"/>
  <c r="W19" i="24"/>
  <c r="W18" i="24"/>
  <c r="AF17" i="24"/>
  <c r="W17" i="24"/>
  <c r="AF16" i="24"/>
  <c r="W16" i="24"/>
  <c r="AF15" i="24"/>
  <c r="W15" i="24"/>
  <c r="AF14" i="24"/>
  <c r="W14" i="24"/>
  <c r="AF13" i="24"/>
  <c r="W13" i="24"/>
  <c r="AF12" i="24"/>
  <c r="W12" i="24"/>
  <c r="AF11" i="24"/>
  <c r="W11" i="24"/>
  <c r="AF10" i="24"/>
  <c r="W10" i="24"/>
  <c r="AF9" i="24"/>
  <c r="W9" i="24"/>
  <c r="AF8" i="24"/>
  <c r="W8" i="24"/>
  <c r="AG7" i="24"/>
  <c r="AG6" i="24"/>
  <c r="AF5" i="24"/>
  <c r="W5" i="24"/>
  <c r="AF4" i="24"/>
  <c r="W4" i="24"/>
  <c r="AF3" i="24"/>
  <c r="W3" i="24"/>
  <c r="AD36" i="24"/>
  <c r="AD35" i="24"/>
  <c r="AD26" i="24"/>
  <c r="AD18" i="24"/>
  <c r="AD17" i="24"/>
  <c r="AD14" i="24"/>
  <c r="AD8" i="24"/>
  <c r="AD5" i="24"/>
  <c r="AG36" i="24"/>
  <c r="AG35" i="24"/>
  <c r="AG34" i="24"/>
  <c r="AG33" i="24"/>
  <c r="AG32" i="24"/>
  <c r="AG30" i="24"/>
  <c r="AG29" i="24"/>
  <c r="AG28" i="24"/>
  <c r="AG27" i="24"/>
  <c r="AG26" i="24"/>
  <c r="AG25" i="24"/>
  <c r="AG24" i="24"/>
  <c r="AG23" i="24"/>
  <c r="AG22" i="24"/>
  <c r="AG21" i="24"/>
  <c r="AG20" i="24"/>
  <c r="AG19" i="24"/>
  <c r="AG17" i="24"/>
  <c r="AG16" i="24"/>
  <c r="AG15" i="24"/>
  <c r="AG14" i="24"/>
  <c r="AG13" i="24"/>
  <c r="AG12" i="24"/>
  <c r="AG11" i="24"/>
  <c r="AG10" i="24"/>
  <c r="AG9" i="24"/>
  <c r="AG8" i="24"/>
  <c r="AG5" i="24"/>
  <c r="AG4" i="24"/>
  <c r="AG3" i="24"/>
  <c r="B3" i="11" l="1"/>
  <c r="C3" i="11"/>
  <c r="AC3" i="24"/>
  <c r="AD3" i="24" s="1"/>
  <c r="AC15" i="24"/>
  <c r="AD15" i="24" s="1"/>
  <c r="AJ5" i="24" s="1"/>
  <c r="AJ8" i="24" s="1"/>
  <c r="AC29" i="24"/>
  <c r="AD29" i="24" s="1"/>
  <c r="AC21" i="24"/>
  <c r="AD21" i="24" s="1"/>
  <c r="AC9" i="24"/>
  <c r="AD9" i="24" s="1"/>
  <c r="AC22" i="24"/>
  <c r="AD22" i="24" s="1"/>
  <c r="AC28" i="24"/>
  <c r="AD28" i="24" s="1"/>
  <c r="AC30" i="24"/>
  <c r="AD30" i="24" s="1"/>
  <c r="F3" i="11"/>
  <c r="D3" i="11"/>
  <c r="E3" i="11"/>
  <c r="AL5" i="24" l="1"/>
  <c r="AL8" i="24" s="1"/>
  <c r="B4" i="11"/>
  <c r="C4" i="11"/>
  <c r="AJ9" i="24"/>
  <c r="D6" i="11"/>
  <c r="G3" i="11"/>
  <c r="AK5" i="24"/>
  <c r="W74" i="23"/>
  <c r="AL9" i="24" l="1"/>
  <c r="AK8" i="24"/>
  <c r="AM12" i="24" s="1"/>
  <c r="AK9" i="24"/>
  <c r="AM5" i="24"/>
  <c r="J2" i="8"/>
  <c r="AM13" i="24" l="1"/>
  <c r="C4" i="15" s="1"/>
  <c r="E4" i="15" s="1"/>
  <c r="H5" i="15"/>
  <c r="J5" i="15" s="1"/>
  <c r="C6" i="15"/>
  <c r="E6" i="15" s="1"/>
  <c r="H4" i="15"/>
  <c r="J4" i="15" s="1"/>
  <c r="H6" i="15"/>
  <c r="J6" i="15" s="1"/>
  <c r="L2" i="8"/>
  <c r="N2" i="8" s="1"/>
  <c r="C5" i="15" l="1"/>
  <c r="E5" i="15" s="1"/>
  <c r="F4" i="11"/>
  <c r="D4" i="11"/>
  <c r="E4" i="11"/>
  <c r="G6" i="11" l="1"/>
  <c r="H6" i="11" s="1"/>
  <c r="G4" i="11"/>
</calcChain>
</file>

<file path=xl/sharedStrings.xml><?xml version="1.0" encoding="utf-8"?>
<sst xmlns="http://schemas.openxmlformats.org/spreadsheetml/2006/main" count="818" uniqueCount="207">
  <si>
    <t>Diesel</t>
  </si>
  <si>
    <t>Low cost/must run (GWh)</t>
  </si>
  <si>
    <t>Share of Low cost/must run (%)</t>
  </si>
  <si>
    <t>5yr average Low cost / must run:</t>
  </si>
  <si>
    <t>Nr.</t>
  </si>
  <si>
    <t>Power Plant</t>
  </si>
  <si>
    <t>Name of Operator</t>
  </si>
  <si>
    <t>Location</t>
  </si>
  <si>
    <t>Initial Installed Capacity (MW)</t>
  </si>
  <si>
    <t>Additions from Retrofits (MW)</t>
  </si>
  <si>
    <t>Country</t>
  </si>
  <si>
    <t>Guinea</t>
  </si>
  <si>
    <t>Comments</t>
  </si>
  <si>
    <t>Connected to the main national grid? (Y/N)</t>
  </si>
  <si>
    <t>Connected to the WAPP network? (Y/N)</t>
  </si>
  <si>
    <t>Transmission Line</t>
  </si>
  <si>
    <t>Maximum load capacity (MW)</t>
  </si>
  <si>
    <t>Generation technology</t>
  </si>
  <si>
    <t>Fuel types or source of energy</t>
  </si>
  <si>
    <t>Date of Installed Additions</t>
  </si>
  <si>
    <t>Current Total Capacity (MW)</t>
  </si>
  <si>
    <t>Current number of plant's units</t>
  </si>
  <si>
    <t>Installed capacity of each plant's unit (MW)</t>
  </si>
  <si>
    <t>Low-Cost-Must Run (LCMR)?
(Y/N)</t>
  </si>
  <si>
    <t>CDM project? (Y/N)</t>
  </si>
  <si>
    <t>AVG</t>
  </si>
  <si>
    <t>EFco2,m,i</t>
  </si>
  <si>
    <t>ɳ</t>
  </si>
  <si>
    <t>ɳm,i</t>
  </si>
  <si>
    <t>Coal</t>
  </si>
  <si>
    <t>Oil</t>
  </si>
  <si>
    <t>IPCC VALUES</t>
  </si>
  <si>
    <t>Natural Gas</t>
  </si>
  <si>
    <t>Year of Data</t>
  </si>
  <si>
    <t>Y</t>
  </si>
  <si>
    <t>GJ/Mass or Unit</t>
  </si>
  <si>
    <t>N</t>
  </si>
  <si>
    <t>Hydro</t>
  </si>
  <si>
    <t>Criteria (Grid/WAPP connected + Thermal + No LC:MR)</t>
  </si>
  <si>
    <t>FCi,m,y</t>
  </si>
  <si>
    <t>NCVi,y</t>
  </si>
  <si>
    <t>EFpowerplant = SUM(FCi,m,y) + NCVi,y * EFco2,I,y)/EGm,y</t>
  </si>
  <si>
    <t>EFco2,i,y (tCO2/GJ)</t>
  </si>
  <si>
    <t>EGm,y * EFel,m,y</t>
  </si>
  <si>
    <t>EGm,y</t>
  </si>
  <si>
    <t xml:space="preserve"> Power plants data</t>
  </si>
  <si>
    <t>Date of Commissioning of the power plant</t>
  </si>
  <si>
    <t>Units</t>
  </si>
  <si>
    <t>LC:MR, double check (automatic)
(Y/N)</t>
  </si>
  <si>
    <t>tonnes</t>
  </si>
  <si>
    <t>NCV (Gj/t)</t>
  </si>
  <si>
    <t>EF (tCO2/Gj)</t>
  </si>
  <si>
    <t>SET 20%</t>
  </si>
  <si>
    <t>SET 5 units</t>
  </si>
  <si>
    <t>Wom</t>
  </si>
  <si>
    <t>Wbm</t>
  </si>
  <si>
    <t>OM</t>
  </si>
  <si>
    <t>BM</t>
  </si>
  <si>
    <t>CM</t>
  </si>
  <si>
    <t>m3</t>
  </si>
  <si>
    <t>Simple OM Possible?</t>
  </si>
  <si>
    <t>In case available, for each hour of each relevant year 2010, 2011 and 2012, the load capacity  (Typically in MW). In case Simple Adjusted OM is applicable.</t>
  </si>
  <si>
    <t>For each hour of each relevant year 2010, 2011 and 2012  (Typically in MW)</t>
  </si>
  <si>
    <t>J.</t>
  </si>
  <si>
    <t>x</t>
  </si>
  <si>
    <t>Grid Load data :</t>
  </si>
  <si>
    <r>
      <t>CO</t>
    </r>
    <r>
      <rPr>
        <vertAlign val="subscript"/>
        <sz val="10"/>
        <rFont val="Arial"/>
        <family val="2"/>
      </rPr>
      <t>2</t>
    </r>
    <r>
      <rPr>
        <sz val="10"/>
        <rFont val="Arial"/>
        <family val="2"/>
      </rPr>
      <t xml:space="preserve"> emission factors of fuel(s) used in tCO2/GJ; If not available, conservative figures from IPCC are used.</t>
    </r>
  </si>
  <si>
    <t>CO2 emission factors of fuel(s) used in tCO2/GJ; If not available we will have to use conservative figures from IPCC</t>
  </si>
  <si>
    <t>I.</t>
  </si>
  <si>
    <r>
      <t>Density of the consumed fuel type(s) in Mass per Volume (e.g. t/m</t>
    </r>
    <r>
      <rPr>
        <vertAlign val="superscript"/>
        <sz val="10"/>
        <rFont val="Arial"/>
        <family val="2"/>
      </rPr>
      <t>3</t>
    </r>
    <r>
      <rPr>
        <sz val="10"/>
        <rFont val="Arial"/>
        <family val="2"/>
      </rPr>
      <t>)</t>
    </r>
  </si>
  <si>
    <t xml:space="preserve">Density of the consumed fuel type(s) in </t>
  </si>
  <si>
    <t>H.</t>
  </si>
  <si>
    <t>Net calorific values of fuel(s) used in GJ/liter or GJ/tone; If not available, conservative figures from IPCC are used.</t>
  </si>
  <si>
    <t>Net calorific values of fuel(s) used in GJ/liter or GJ/tone; If not available we will have to use conservative figures from IPCC</t>
  </si>
  <si>
    <t>G.</t>
  </si>
  <si>
    <t>The fuel consumption of each fuel type in each power plant for relevant year(s), 2010, 2011, 2012 (e.g. in mass or volume units)</t>
  </si>
  <si>
    <t>The fuel consumption of each fuel type in the plant for relevant year(s), 2010, 2011, 2012</t>
  </si>
  <si>
    <t>F.</t>
  </si>
  <si>
    <t xml:space="preserve">Additional data requirements for thermal power plants: </t>
  </si>
  <si>
    <t>The quantity of net electricity generation in each year, reported on annual basis (2008, 2009, 2010, 2011, 2012) in MWh or GWh. 2008 and 2009 data is used for Simple OM applicability heck.</t>
  </si>
  <si>
    <t>The quantity of net electricity generation in each year, reported on a monthly basis (2010, 2011, 2012) in MWh or GWh</t>
  </si>
  <si>
    <t>E.</t>
  </si>
  <si>
    <t>The fuel type(s) used per plant (Hydro, Natural Gas, Diesel, HFO etc.)</t>
  </si>
  <si>
    <t>The fuel type(s) used per plant (Hydro, Diesel, HFO etc.)</t>
  </si>
  <si>
    <t>D.</t>
  </si>
  <si>
    <t>The installed capacity per power plant (MW)</t>
  </si>
  <si>
    <t>The installed capacity (MW)</t>
  </si>
  <si>
    <t>C.</t>
  </si>
  <si>
    <t>The date of commissioning per plant</t>
  </si>
  <si>
    <t>B.</t>
  </si>
  <si>
    <t xml:space="preserve">Information to clearly identify each plant  (Name of Plant, Name of Operation, Location, etc.) </t>
  </si>
  <si>
    <t>A.</t>
  </si>
  <si>
    <t>Power plant information requirements (all plants):</t>
  </si>
  <si>
    <t>Review listing of data requirements and mark data availability using 'X'</t>
  </si>
  <si>
    <t>Input Requirements</t>
  </si>
  <si>
    <t>Calculating the combined margin (CM) emission factor for different project types, data vintage and crediting periods.</t>
  </si>
  <si>
    <t>Step 6:</t>
  </si>
  <si>
    <t>Calculate the build margin emission (BM) factor</t>
  </si>
  <si>
    <t>Step 5:</t>
  </si>
  <si>
    <t>Calculate the operating margin emission factor according to the selected method; Here based on Simple OM method</t>
  </si>
  <si>
    <t>Step 4:</t>
  </si>
  <si>
    <t>Select a method to determine the operating margin (OM); Check if Simple OM is applicable</t>
  </si>
  <si>
    <t>Step 3:</t>
  </si>
  <si>
    <t>Choose whether to include off-grid power plants in the project electricity system</t>
  </si>
  <si>
    <t>Step 2:</t>
  </si>
  <si>
    <t xml:space="preserve"> </t>
  </si>
  <si>
    <t>Identifying the relevant electricity systems</t>
  </si>
  <si>
    <t>Step 1:</t>
  </si>
  <si>
    <t>Sheets' Guide</t>
  </si>
  <si>
    <t xml:space="preserve">Last Updated: </t>
  </si>
  <si>
    <t>Tool's Version:</t>
  </si>
  <si>
    <t>Based on UNFCCC Methodology, "Tool to calculate the emission factor for an electricity system" (Version 4)</t>
  </si>
  <si>
    <t>mmcf/d</t>
  </si>
  <si>
    <t>to</t>
  </si>
  <si>
    <t>/1250</t>
  </si>
  <si>
    <t>tonnes m3</t>
  </si>
  <si>
    <t>*0.02832</t>
  </si>
  <si>
    <t>SCF/yr</t>
  </si>
  <si>
    <t>*365*1000000</t>
  </si>
  <si>
    <t>Tombo 3/ Tombo 5</t>
  </si>
  <si>
    <t>EDG</t>
  </si>
  <si>
    <t>Conakry</t>
  </si>
  <si>
    <t>20kv</t>
  </si>
  <si>
    <t>11,028/33,084</t>
  </si>
  <si>
    <t>1997 et 2000</t>
  </si>
  <si>
    <t>Grande chute</t>
  </si>
  <si>
    <t>Kindia</t>
  </si>
  <si>
    <t>60/110  Kv</t>
  </si>
  <si>
    <t>30/60</t>
  </si>
  <si>
    <t>10,00 / 7,00</t>
  </si>
  <si>
    <t>1970 et 1985</t>
  </si>
  <si>
    <t>2*5 / 2*8,5</t>
  </si>
  <si>
    <t>Donkea</t>
  </si>
  <si>
    <t>110 kv</t>
  </si>
  <si>
    <t>-</t>
  </si>
  <si>
    <t>Baneah</t>
  </si>
  <si>
    <t>Garafiri</t>
  </si>
  <si>
    <t>Kinkon</t>
  </si>
  <si>
    <t>Pita</t>
  </si>
  <si>
    <t>30 kv</t>
  </si>
  <si>
    <t>en 2005</t>
  </si>
  <si>
    <t>1997 et 2006</t>
  </si>
  <si>
    <t>60/110 Kv</t>
  </si>
  <si>
    <t>Tombo</t>
  </si>
  <si>
    <t>60 / 110 Kv</t>
  </si>
  <si>
    <t>30 /60</t>
  </si>
  <si>
    <t>Kipé</t>
  </si>
  <si>
    <t>305,509,4</t>
  </si>
  <si>
    <t>Aggréko</t>
  </si>
  <si>
    <t>Capitale régionale</t>
  </si>
  <si>
    <t>Faranah, kankan, n'zérékoré, Boké</t>
  </si>
  <si>
    <t>30 Kv</t>
  </si>
  <si>
    <t>Period 2011-2013</t>
  </si>
  <si>
    <t/>
  </si>
  <si>
    <t>Thermal</t>
  </si>
  <si>
    <t xml:space="preserve">Total power generation </t>
  </si>
  <si>
    <t>Off-grid power (10% of total) MWh</t>
  </si>
  <si>
    <t>Off-grid emissions (tCO2)</t>
  </si>
  <si>
    <t>Operating Margin excl. Off-grid (tCO2/MWh)</t>
  </si>
  <si>
    <t>Operating Margin incl. Off-grid (tCO2/MWh)</t>
  </si>
  <si>
    <t>Annual geneartion allocation 2011-2013 (%) excl. off-grid</t>
  </si>
  <si>
    <t>Annual geneartion allocation 2011-2013 (%) incl. off-grid</t>
  </si>
  <si>
    <t>Country Specific Results on Average Operating Margin</t>
  </si>
  <si>
    <t>Off-grid power (10%)</t>
  </si>
  <si>
    <t>Off-grid emission (0.8 tCO2/MWh)</t>
  </si>
  <si>
    <t>Build Margin excl. off-grid</t>
  </si>
  <si>
    <t>Build Margin incl. off-grid</t>
  </si>
  <si>
    <t>Project types</t>
  </si>
  <si>
    <t>1st crediting period</t>
  </si>
  <si>
    <t>2nd or 3rd crediting period</t>
  </si>
  <si>
    <t>Solar and Wind power project</t>
  </si>
  <si>
    <t>Other renewables</t>
  </si>
  <si>
    <t>Other projects</t>
  </si>
  <si>
    <t>Weighted Average OM 2011-2013 incl. off-grid (tCO2/MWh)</t>
  </si>
  <si>
    <t>Weighted Average OM 2011-2013 excl. off-grid (tCO2/MWh)</t>
  </si>
  <si>
    <t>Guinea; Grid Emission Factor (GEF)</t>
  </si>
  <si>
    <t>Unit conversions for natural gas</t>
  </si>
  <si>
    <t>Power Generation per plant (MWh)</t>
  </si>
  <si>
    <t>Share of the power plant's power generation to total generation in the same year (%)</t>
  </si>
  <si>
    <t>Cummulative shares (%)</t>
  </si>
  <si>
    <t>Fuel Consumption amount</t>
  </si>
  <si>
    <t>Fuel Consumption unit</t>
  </si>
  <si>
    <t>Net Calorific Value (NCV) of the fuels (if not available, IPCC values are used) (GJ/t)</t>
  </si>
  <si>
    <t>Emission Factor (EF) of the fuels (if not available, IPCC values are used) (tCO2/GJ)</t>
  </si>
  <si>
    <t>Emission Factor for each power plant [t CO2/MWh]</t>
  </si>
  <si>
    <t>Emissions per Power Plant [t CO2/Power Plant</t>
  </si>
  <si>
    <t>Net Calorific Values (IPCC Values)</t>
  </si>
  <si>
    <t>Emission Factor Fuel Type (IPCC Values)</t>
  </si>
  <si>
    <t>Energy Conversion Efficiency (in case Option A2 is used under para. 44 of the tool)</t>
  </si>
  <si>
    <t>Total Power generation for BM (MWh)</t>
  </si>
  <si>
    <t>Emissions for BM (tCO2)</t>
  </si>
  <si>
    <t>Years</t>
  </si>
  <si>
    <t>Total Yearly Production of Thermal Energy for OM (MWh)</t>
  </si>
  <si>
    <t>Total emissions by thermal power plants for OM (tCO2)</t>
  </si>
  <si>
    <t>Compliance check</t>
  </si>
  <si>
    <t>a)</t>
  </si>
  <si>
    <t>The project activity is located in (i) a Least Developed Country (LDC); or (ii) a Small Island Developing States (SIDS) or in (iii) a country with less than 10 registered CDM projects at the starting date of validation?</t>
  </si>
  <si>
    <t>LDC</t>
  </si>
  <si>
    <t>b)</t>
  </si>
  <si>
    <t>The project activities consist of grid-connected renewable power generation?</t>
  </si>
  <si>
    <t>c)</t>
  </si>
  <si>
    <t>Is there is a load shedding program in place to compensate the deficit of the generation capacities?</t>
  </si>
  <si>
    <t>Result:</t>
  </si>
  <si>
    <t>BM excl. off-grid (tCO2/MWh)</t>
  </si>
  <si>
    <t>BM incl. off-grid (tCO2/MWh)</t>
  </si>
  <si>
    <t>Crietria to make use of Para. 6.2.4. Option IIb (simplified off-grid inclusion) of the Tool</t>
  </si>
  <si>
    <t>Please see sheet "Step 6 - Combined Margin" for the selection of appropriate project types and relevant CM (CM was calculated incl./excl. of off-grid where appropriate)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</si>
</sst>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0000"/>
    <numFmt numFmtId="166" formatCode="0.0"/>
    <numFmt numFmtId="167" formatCode="0.000"/>
    <numFmt numFmtId="168" formatCode="_(* #,##0_);_(* \(#,##0\);_(* &quot;-&quot;??_);_(@_)"/>
    <numFmt numFmtId="169" formatCode="_(* #,##0.0000_);_(* \(#,##0.0000\);_(* &quot;-&quot;??_);_(@_)"/>
  </numFmts>
  <fonts count="26"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sz val="11"/>
      <color rgb="FF006100"/>
      <name val="Calibri"/>
      <family val="2"/>
      <scheme val="minor"/>
    </font>
    <font>
      <b/>
      <sz val="11"/>
      <name val="Calibri"/>
      <family val="2"/>
      <scheme val="minor"/>
    </font>
    <font>
      <b/>
      <sz val="11"/>
      <color theme="0"/>
      <name val="Calibri"/>
      <family val="2"/>
    </font>
    <font>
      <b/>
      <sz val="11"/>
      <color rgb="FF006100"/>
      <name val="Calibri"/>
      <family val="2"/>
      <scheme val="minor"/>
    </font>
    <font>
      <sz val="11"/>
      <name val="Calibri"/>
      <family val="2"/>
      <scheme val="minor"/>
    </font>
    <font>
      <sz val="11"/>
      <color theme="1"/>
      <name val="Arial"/>
      <family val="2"/>
    </font>
    <font>
      <b/>
      <sz val="10"/>
      <name val="Arial"/>
      <family val="2"/>
    </font>
    <font>
      <vertAlign val="subscript"/>
      <sz val="10"/>
      <name val="Arial"/>
      <family val="2"/>
    </font>
    <font>
      <vertAlign val="superscript"/>
      <sz val="10"/>
      <name val="Arial"/>
      <family val="2"/>
    </font>
    <font>
      <sz val="16"/>
      <color theme="3"/>
      <name val="Arial"/>
      <family val="2"/>
    </font>
    <font>
      <sz val="11"/>
      <name val="Arial"/>
      <family val="2"/>
    </font>
    <font>
      <sz val="36"/>
      <name val="Arial"/>
      <family val="2"/>
    </font>
    <font>
      <u/>
      <sz val="11"/>
      <color theme="10"/>
      <name val="Calibri"/>
      <family val="2"/>
    </font>
    <font>
      <sz val="34"/>
      <name val="Arial"/>
      <family val="2"/>
    </font>
    <font>
      <b/>
      <sz val="11"/>
      <color theme="3" tint="-0.249977111117893"/>
      <name val="Calibri"/>
      <family val="2"/>
      <scheme val="minor"/>
    </font>
    <font>
      <sz val="11"/>
      <color rgb="FFFFFFFF"/>
      <name val="Calibri"/>
      <family val="2"/>
    </font>
    <font>
      <b/>
      <sz val="11"/>
      <name val="Calibri"/>
      <family val="2"/>
    </font>
    <font>
      <sz val="11"/>
      <name val="Calibri"/>
      <family val="2"/>
    </font>
    <font>
      <sz val="14"/>
      <color theme="0"/>
      <name val="Calibri"/>
      <family val="2"/>
      <scheme val="minor"/>
    </font>
  </fonts>
  <fills count="52">
    <fill>
      <patternFill patternType="none"/>
    </fill>
    <fill>
      <patternFill patternType="gray125"/>
    </fill>
    <fill>
      <patternFill patternType="solid">
        <fgColor rgb="FFFFEB9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rgb="FFC6EFCE"/>
      </patternFill>
    </fill>
    <fill>
      <patternFill patternType="solid">
        <fgColor theme="4" tint="0.79998168889431442"/>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2" tint="-0.49998474074526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5"/>
      </patternFill>
    </fill>
    <fill>
      <patternFill patternType="solid">
        <fgColor theme="5" tint="-0.249977111117893"/>
        <bgColor indexed="64"/>
      </patternFill>
    </fill>
    <fill>
      <patternFill patternType="solid">
        <fgColor theme="6" tint="0.79998168889431442"/>
        <bgColor indexed="65"/>
      </patternFill>
    </fill>
    <fill>
      <patternFill patternType="solid">
        <fgColor theme="6" tint="-0.249977111117893"/>
        <bgColor indexed="64"/>
      </patternFill>
    </fill>
    <fill>
      <patternFill patternType="solid">
        <fgColor theme="0"/>
        <bgColor indexed="64"/>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499984740745262"/>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7F7F7F"/>
        <bgColor rgb="FF000000"/>
      </patternFill>
    </fill>
    <fill>
      <patternFill patternType="solid">
        <fgColor rgb="FFA5A5A5"/>
        <bgColor rgb="FF000000"/>
      </patternFill>
    </fill>
    <fill>
      <patternFill patternType="solid">
        <fgColor rgb="FFBFBFBF"/>
        <bgColor rgb="FF000000"/>
      </patternFill>
    </fill>
    <fill>
      <patternFill patternType="solid">
        <fgColor rgb="FFD8D8D8"/>
        <bgColor rgb="FF000000"/>
      </patternFill>
    </fill>
    <fill>
      <patternFill patternType="solid">
        <fgColor theme="4"/>
        <bgColor indexed="64"/>
      </patternFill>
    </fill>
    <fill>
      <patternFill patternType="solid">
        <fgColor theme="0" tint="-4.9989318521683403E-2"/>
        <bgColor indexed="64"/>
      </patternFill>
    </fill>
    <fill>
      <patternFill patternType="solid">
        <fgColor rgb="FF00206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style="thin">
        <color indexed="64"/>
      </left>
      <right style="thin">
        <color indexed="64"/>
      </right>
      <top/>
      <bottom style="thin">
        <color indexed="64"/>
      </bottom>
      <diagonal/>
    </border>
    <border>
      <left style="medium">
        <color rgb="FFFFFF00"/>
      </left>
      <right style="medium">
        <color rgb="FFFFFF00"/>
      </right>
      <top style="medium">
        <color rgb="FFFFFF00"/>
      </top>
      <bottom/>
      <diagonal/>
    </border>
    <border>
      <left style="medium">
        <color rgb="FFFFFF00"/>
      </left>
      <right style="medium">
        <color rgb="FFFFFF00"/>
      </right>
      <top style="thin">
        <color indexed="64"/>
      </top>
      <bottom style="thin">
        <color indexed="64"/>
      </bottom>
      <diagonal/>
    </border>
    <border>
      <left style="thin">
        <color indexed="64"/>
      </left>
      <right/>
      <top/>
      <bottom/>
      <diagonal/>
    </border>
  </borders>
  <cellStyleXfs count="25">
    <xf numFmtId="0" fontId="0" fillId="0" borderId="0"/>
    <xf numFmtId="0" fontId="2" fillId="2" borderId="0" applyNumberFormat="0" applyBorder="0" applyAlignment="0" applyProtection="0"/>
    <xf numFmtId="0" fontId="5" fillId="3" borderId="0" applyNumberFormat="0" applyBorder="0" applyAlignment="0" applyProtection="0"/>
    <xf numFmtId="0" fontId="1" fillId="4" borderId="0" applyNumberFormat="0" applyBorder="0" applyAlignment="0" applyProtection="0"/>
    <xf numFmtId="0" fontId="5" fillId="5" borderId="0" applyNumberFormat="0" applyBorder="0" applyAlignment="0" applyProtection="0"/>
    <xf numFmtId="0" fontId="1" fillId="6" borderId="0" applyNumberFormat="0" applyBorder="0" applyAlignment="0" applyProtection="0"/>
    <xf numFmtId="0" fontId="5" fillId="7" borderId="0" applyNumberFormat="0" applyBorder="0" applyAlignment="0" applyProtection="0"/>
    <xf numFmtId="0" fontId="1" fillId="8" borderId="0" applyNumberFormat="0" applyBorder="0" applyAlignment="0" applyProtection="0"/>
    <xf numFmtId="0" fontId="5" fillId="9" borderId="0" applyNumberFormat="0" applyBorder="0" applyAlignment="0" applyProtection="0"/>
    <xf numFmtId="0" fontId="6" fillId="0" borderId="0"/>
    <xf numFmtId="0" fontId="7" fillId="10" borderId="0" applyNumberFormat="0" applyBorder="0" applyAlignment="0" applyProtection="0"/>
    <xf numFmtId="0" fontId="1"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6" fillId="0" borderId="0"/>
    <xf numFmtId="0" fontId="19" fillId="0" borderId="0" applyNumberFormat="0" applyFill="0" applyBorder="0" applyAlignment="0" applyProtection="0">
      <alignment vertical="top"/>
      <protection locked="0"/>
    </xf>
    <xf numFmtId="9" fontId="1" fillId="0" borderId="0" applyFont="0" applyFill="0" applyBorder="0" applyAlignment="0" applyProtection="0"/>
    <xf numFmtId="0" fontId="1" fillId="29" borderId="0" applyNumberFormat="0" applyBorder="0" applyAlignment="0" applyProtection="0"/>
    <xf numFmtId="0" fontId="5" fillId="30" borderId="0" applyNumberFormat="0" applyBorder="0" applyAlignment="0" applyProtection="0"/>
    <xf numFmtId="164" fontId="1" fillId="0" borderId="0" applyFont="0" applyFill="0" applyBorder="0" applyAlignment="0" applyProtection="0"/>
  </cellStyleXfs>
  <cellXfs count="201">
    <xf numFmtId="0" fontId="0" fillId="0" borderId="0" xfId="0"/>
    <xf numFmtId="0" fontId="5" fillId="3" borderId="1" xfId="2" applyBorder="1"/>
    <xf numFmtId="0" fontId="5" fillId="7" borderId="1" xfId="6" applyBorder="1"/>
    <xf numFmtId="0" fontId="1" fillId="6" borderId="1" xfId="5" applyBorder="1"/>
    <xf numFmtId="10" fontId="1" fillId="8" borderId="1" xfId="7" applyNumberFormat="1" applyBorder="1"/>
    <xf numFmtId="10" fontId="1" fillId="4" borderId="1" xfId="3" applyNumberFormat="1" applyBorder="1"/>
    <xf numFmtId="0" fontId="5" fillId="7" borderId="1" xfId="6" applyBorder="1" applyAlignment="1">
      <alignment horizontal="right"/>
    </xf>
    <xf numFmtId="0" fontId="1" fillId="11" borderId="1" xfId="11" applyBorder="1"/>
    <xf numFmtId="0" fontId="5" fillId="23" borderId="1" xfId="8" applyFont="1" applyFill="1" applyBorder="1"/>
    <xf numFmtId="0" fontId="0" fillId="6" borderId="1" xfId="5" applyFont="1" applyBorder="1"/>
    <xf numFmtId="9" fontId="1" fillId="11" borderId="1" xfId="11" applyNumberFormat="1" applyBorder="1"/>
    <xf numFmtId="0" fontId="1" fillId="24" borderId="1" xfId="17" applyBorder="1"/>
    <xf numFmtId="0" fontId="0" fillId="0" borderId="1" xfId="0" applyBorder="1"/>
    <xf numFmtId="0" fontId="3" fillId="5" borderId="1" xfId="4" applyFont="1" applyBorder="1" applyAlignment="1">
      <alignment horizontal="center" vertical="center" wrapText="1"/>
    </xf>
    <xf numFmtId="0" fontId="3" fillId="12" borderId="1" xfId="12" applyFont="1" applyBorder="1" applyAlignment="1">
      <alignment horizontal="center" vertical="center" wrapText="1"/>
    </xf>
    <xf numFmtId="0" fontId="3" fillId="7" borderId="1" xfId="6" applyFont="1" applyBorder="1" applyAlignment="1">
      <alignment horizontal="center" vertical="center" wrapText="1"/>
    </xf>
    <xf numFmtId="0" fontId="3" fillId="21" borderId="1" xfId="6" applyFont="1" applyFill="1" applyBorder="1" applyAlignment="1">
      <alignment horizontal="center" vertical="center" wrapText="1"/>
    </xf>
    <xf numFmtId="0" fontId="9" fillId="21" borderId="1" xfId="6" applyFont="1" applyFill="1" applyBorder="1" applyAlignment="1">
      <alignment horizontal="center" vertical="center" wrapText="1"/>
    </xf>
    <xf numFmtId="0" fontId="3" fillId="3" borderId="1" xfId="2" applyFont="1" applyBorder="1" applyAlignment="1">
      <alignment vertical="center" wrapText="1"/>
    </xf>
    <xf numFmtId="3" fontId="3" fillId="17" borderId="1" xfId="1" applyNumberFormat="1" applyFont="1" applyFill="1" applyBorder="1" applyAlignment="1">
      <alignment horizontal="center" vertical="center" wrapText="1"/>
    </xf>
    <xf numFmtId="0" fontId="3" fillId="14" borderId="1" xfId="14" applyFont="1" applyBorder="1" applyAlignment="1">
      <alignment horizontal="center" vertical="center" wrapText="1"/>
    </xf>
    <xf numFmtId="0" fontId="3" fillId="3" borderId="1" xfId="2" applyFont="1" applyBorder="1" applyAlignment="1">
      <alignment horizontal="center" vertical="center" wrapText="1"/>
    </xf>
    <xf numFmtId="0" fontId="3" fillId="19" borderId="1" xfId="8" applyFont="1" applyFill="1" applyBorder="1" applyAlignment="1">
      <alignment horizontal="center" vertical="center" wrapText="1"/>
    </xf>
    <xf numFmtId="0" fontId="3" fillId="21" borderId="1" xfId="0" applyFont="1" applyFill="1" applyBorder="1" applyAlignment="1">
      <alignment horizontal="center" vertical="center" wrapText="1"/>
    </xf>
    <xf numFmtId="0" fontId="1" fillId="6" borderId="1" xfId="5" applyBorder="1" applyAlignment="1">
      <alignment wrapText="1"/>
    </xf>
    <xf numFmtId="1" fontId="1" fillId="6" borderId="1" xfId="5" applyNumberFormat="1" applyBorder="1" applyAlignment="1">
      <alignment horizontal="right"/>
    </xf>
    <xf numFmtId="0" fontId="1" fillId="6" borderId="1" xfId="5" applyBorder="1" applyAlignment="1">
      <alignment horizontal="left"/>
    </xf>
    <xf numFmtId="3" fontId="11" fillId="18" borderId="1" xfId="1" applyNumberFormat="1" applyFont="1" applyFill="1" applyBorder="1" applyAlignment="1">
      <alignment horizontal="center" vertical="center"/>
    </xf>
    <xf numFmtId="165" fontId="5" fillId="20" borderId="1" xfId="8" applyNumberFormat="1" applyFill="1" applyBorder="1"/>
    <xf numFmtId="165" fontId="1" fillId="15" borderId="1" xfId="15" applyNumberFormat="1" applyBorder="1"/>
    <xf numFmtId="165" fontId="5" fillId="13" borderId="1" xfId="13" applyNumberFormat="1" applyBorder="1"/>
    <xf numFmtId="3" fontId="1" fillId="16" borderId="1" xfId="16" applyNumberFormat="1" applyBorder="1"/>
    <xf numFmtId="165" fontId="1" fillId="22" borderId="1" xfId="16" applyNumberFormat="1" applyFill="1" applyBorder="1"/>
    <xf numFmtId="9" fontId="1" fillId="22" borderId="1" xfId="16" applyNumberFormat="1" applyFill="1" applyBorder="1"/>
    <xf numFmtId="3" fontId="11" fillId="18" borderId="1" xfId="1" applyNumberFormat="1" applyFont="1" applyFill="1" applyBorder="1" applyAlignment="1">
      <alignment horizontal="right" vertical="center"/>
    </xf>
    <xf numFmtId="0" fontId="1" fillId="6" borderId="1" xfId="5" applyBorder="1" applyAlignment="1">
      <alignment horizontal="left" wrapText="1"/>
    </xf>
    <xf numFmtId="0" fontId="1" fillId="6" borderId="1" xfId="5" applyBorder="1" applyAlignment="1">
      <alignment horizontal="right"/>
    </xf>
    <xf numFmtId="0" fontId="1" fillId="6" borderId="1" xfId="5" applyBorder="1" applyAlignment="1">
      <alignment horizontal="left" vertical="top" wrapText="1"/>
    </xf>
    <xf numFmtId="0" fontId="1" fillId="6" borderId="1" xfId="5" applyBorder="1" applyAlignment="1">
      <alignment horizontal="left" vertical="center" wrapText="1"/>
    </xf>
    <xf numFmtId="0" fontId="1" fillId="6" borderId="1" xfId="5" applyBorder="1" applyAlignment="1">
      <alignment horizontal="center" vertical="center" wrapText="1"/>
    </xf>
    <xf numFmtId="0" fontId="1" fillId="6" borderId="1" xfId="5" applyBorder="1" applyAlignment="1">
      <alignment horizontal="center" vertical="center"/>
    </xf>
    <xf numFmtId="16" fontId="1" fillId="6" borderId="1" xfId="5" applyNumberFormat="1" applyBorder="1" applyAlignment="1">
      <alignment horizontal="center" vertical="center"/>
    </xf>
    <xf numFmtId="0" fontId="1" fillId="6" borderId="1" xfId="5" applyNumberFormat="1" applyBorder="1" applyAlignment="1">
      <alignment horizontal="center" vertical="center"/>
    </xf>
    <xf numFmtId="0" fontId="1" fillId="6" borderId="1" xfId="5" applyBorder="1" applyAlignment="1"/>
    <xf numFmtId="0" fontId="0" fillId="0" borderId="0" xfId="0" applyFill="1" applyBorder="1"/>
    <xf numFmtId="0" fontId="1" fillId="6" borderId="1" xfId="5" applyBorder="1" applyAlignment="1">
      <alignment horizontal="right" vertical="center" wrapText="1"/>
    </xf>
    <xf numFmtId="0" fontId="1" fillId="6" borderId="1" xfId="5" applyBorder="1" applyAlignment="1">
      <alignment horizontal="right" vertical="center"/>
    </xf>
    <xf numFmtId="0" fontId="1" fillId="6" borderId="1" xfId="5" applyNumberFormat="1" applyBorder="1" applyAlignment="1">
      <alignment horizontal="right" vertical="center"/>
    </xf>
    <xf numFmtId="14" fontId="1" fillId="6" borderId="1" xfId="5" applyNumberFormat="1" applyBorder="1" applyAlignment="1">
      <alignment horizontal="right" vertical="center" wrapText="1"/>
    </xf>
    <xf numFmtId="14" fontId="1" fillId="6" borderId="1" xfId="5" applyNumberFormat="1" applyBorder="1" applyAlignment="1">
      <alignment horizontal="right" vertical="center"/>
    </xf>
    <xf numFmtId="1" fontId="1" fillId="6" borderId="1" xfId="5" applyNumberFormat="1" applyBorder="1" applyAlignment="1">
      <alignment horizontal="right" vertical="center" wrapText="1"/>
    </xf>
    <xf numFmtId="1" fontId="1" fillId="6" borderId="1" xfId="5" applyNumberFormat="1" applyBorder="1" applyAlignment="1">
      <alignment horizontal="right" vertical="center"/>
    </xf>
    <xf numFmtId="0" fontId="1" fillId="6" borderId="1" xfId="5" applyBorder="1" applyAlignment="1">
      <alignment vertical="center" wrapText="1"/>
    </xf>
    <xf numFmtId="0" fontId="1" fillId="6" borderId="1" xfId="5" applyBorder="1" applyAlignment="1">
      <alignment horizontal="left" vertical="center"/>
    </xf>
    <xf numFmtId="0" fontId="0" fillId="6" borderId="1" xfId="5" applyFont="1" applyBorder="1" applyAlignment="1">
      <alignment horizontal="left" vertical="top" wrapText="1"/>
    </xf>
    <xf numFmtId="10" fontId="1" fillId="11" borderId="1" xfId="11" applyNumberFormat="1" applyBorder="1"/>
    <xf numFmtId="0" fontId="6" fillId="0" borderId="0" xfId="9"/>
    <xf numFmtId="3" fontId="1" fillId="4" borderId="1" xfId="3" applyNumberFormat="1" applyBorder="1" applyAlignment="1">
      <alignment horizontal="right"/>
    </xf>
    <xf numFmtId="0" fontId="7" fillId="0" borderId="0" xfId="10" applyFill="1" applyBorder="1"/>
    <xf numFmtId="0" fontId="10" fillId="0" borderId="0" xfId="10" applyFont="1" applyFill="1" applyBorder="1"/>
    <xf numFmtId="10" fontId="1" fillId="26" borderId="1" xfId="18" applyNumberFormat="1" applyBorder="1"/>
    <xf numFmtId="165" fontId="1" fillId="26" borderId="1" xfId="18" applyNumberFormat="1" applyBorder="1"/>
    <xf numFmtId="1" fontId="1" fillId="26" borderId="1" xfId="18" applyNumberFormat="1" applyBorder="1"/>
    <xf numFmtId="0" fontId="4" fillId="26" borderId="1" xfId="18" applyFont="1" applyBorder="1"/>
    <xf numFmtId="0" fontId="3" fillId="12" borderId="6" xfId="12" applyFont="1" applyBorder="1"/>
    <xf numFmtId="0" fontId="3" fillId="27" borderId="1" xfId="0" applyFont="1" applyFill="1" applyBorder="1"/>
    <xf numFmtId="4" fontId="1" fillId="18" borderId="1" xfId="11" applyNumberFormat="1" applyFill="1" applyBorder="1"/>
    <xf numFmtId="4" fontId="1" fillId="18" borderId="1" xfId="11" applyNumberFormat="1" applyFill="1" applyBorder="1" applyAlignment="1">
      <alignment horizontal="center"/>
    </xf>
    <xf numFmtId="3" fontId="1" fillId="11" borderId="1" xfId="11" applyNumberFormat="1" applyBorder="1"/>
    <xf numFmtId="0" fontId="0" fillId="28" borderId="0" xfId="0" applyFill="1"/>
    <xf numFmtId="0" fontId="12" fillId="28" borderId="0" xfId="0" applyFont="1" applyFill="1"/>
    <xf numFmtId="0" fontId="6" fillId="28" borderId="0" xfId="19" applyFont="1" applyFill="1"/>
    <xf numFmtId="0" fontId="6" fillId="28" borderId="0" xfId="19" applyFont="1" applyFill="1" applyBorder="1"/>
    <xf numFmtId="0" fontId="6" fillId="28" borderId="1" xfId="19" applyFont="1" applyFill="1" applyBorder="1"/>
    <xf numFmtId="0" fontId="13" fillId="28" borderId="0" xfId="19" applyFont="1" applyFill="1"/>
    <xf numFmtId="0" fontId="6" fillId="28" borderId="0" xfId="9" applyFont="1" applyFill="1" applyBorder="1" applyAlignment="1">
      <alignment vertical="top" wrapText="1"/>
    </xf>
    <xf numFmtId="0" fontId="6" fillId="28" borderId="0" xfId="19" applyFont="1" applyFill="1" applyAlignment="1">
      <alignment horizontal="left" indent="2"/>
    </xf>
    <xf numFmtId="0" fontId="6" fillId="28" borderId="0" xfId="19" applyFont="1" applyFill="1" applyAlignment="1">
      <alignment horizontal="left"/>
    </xf>
    <xf numFmtId="0" fontId="6" fillId="28" borderId="1" xfId="9" applyFont="1" applyFill="1" applyBorder="1" applyAlignment="1">
      <alignment vertical="top" wrapText="1"/>
    </xf>
    <xf numFmtId="0" fontId="13" fillId="28" borderId="0" xfId="19" applyFont="1" applyFill="1" applyBorder="1"/>
    <xf numFmtId="0" fontId="16" fillId="28" borderId="0" xfId="19" applyFont="1" applyFill="1"/>
    <xf numFmtId="0" fontId="0" fillId="28" borderId="0" xfId="0" applyFill="1" applyBorder="1"/>
    <xf numFmtId="0" fontId="0" fillId="0" borderId="0" xfId="0" applyBorder="1"/>
    <xf numFmtId="15" fontId="6" fillId="28" borderId="1" xfId="19" applyNumberFormat="1" applyFont="1" applyFill="1" applyBorder="1" applyAlignment="1">
      <alignment horizontal="left"/>
    </xf>
    <xf numFmtId="0" fontId="0" fillId="28" borderId="3" xfId="0" applyFill="1" applyBorder="1"/>
    <xf numFmtId="0" fontId="0" fillId="28" borderId="4" xfId="0" applyFill="1" applyBorder="1"/>
    <xf numFmtId="0" fontId="17" fillId="28" borderId="1" xfId="19" applyFont="1" applyFill="1" applyBorder="1" applyAlignment="1">
      <alignment horizontal="left" indent="1"/>
    </xf>
    <xf numFmtId="0" fontId="6" fillId="28" borderId="0" xfId="19" applyFill="1" applyBorder="1"/>
    <xf numFmtId="0" fontId="18" fillId="28" borderId="0" xfId="19" applyFont="1" applyFill="1" applyBorder="1"/>
    <xf numFmtId="0" fontId="0" fillId="28" borderId="7" xfId="0" applyFill="1" applyBorder="1"/>
    <xf numFmtId="0" fontId="0" fillId="28" borderId="8" xfId="0" applyFill="1" applyBorder="1"/>
    <xf numFmtId="0" fontId="0" fillId="0" borderId="8" xfId="0" applyBorder="1"/>
    <xf numFmtId="0" fontId="6" fillId="28" borderId="8" xfId="19" applyFill="1" applyBorder="1"/>
    <xf numFmtId="0" fontId="18" fillId="28" borderId="9" xfId="19" applyFont="1" applyFill="1" applyBorder="1"/>
    <xf numFmtId="0" fontId="0" fillId="28" borderId="13" xfId="0" applyFill="1" applyBorder="1" applyAlignment="1">
      <alignment horizontal="left"/>
    </xf>
    <xf numFmtId="0" fontId="0" fillId="28" borderId="14" xfId="0" applyFill="1" applyBorder="1" applyAlignment="1">
      <alignment horizontal="left"/>
    </xf>
    <xf numFmtId="0" fontId="6" fillId="28" borderId="14" xfId="19" applyFill="1" applyBorder="1" applyAlignment="1">
      <alignment horizontal="left"/>
    </xf>
    <xf numFmtId="0" fontId="20" fillId="28" borderId="15" xfId="19" applyFont="1" applyFill="1" applyBorder="1" applyAlignment="1">
      <alignment horizontal="left"/>
    </xf>
    <xf numFmtId="0" fontId="4" fillId="0" borderId="0" xfId="0" applyFont="1"/>
    <xf numFmtId="0" fontId="1" fillId="11" borderId="1" xfId="11" quotePrefix="1" applyBorder="1"/>
    <xf numFmtId="0" fontId="0" fillId="11" borderId="1" xfId="11" quotePrefix="1" applyFont="1" applyBorder="1"/>
    <xf numFmtId="0" fontId="5" fillId="3" borderId="5" xfId="2" applyBorder="1"/>
    <xf numFmtId="2" fontId="0" fillId="0" borderId="0" xfId="0" applyNumberFormat="1"/>
    <xf numFmtId="3" fontId="1" fillId="4" borderId="1" xfId="3" applyNumberFormat="1" applyBorder="1"/>
    <xf numFmtId="165" fontId="11" fillId="13" borderId="1" xfId="13" applyNumberFormat="1" applyFont="1" applyBorder="1"/>
    <xf numFmtId="0" fontId="4" fillId="0" borderId="1" xfId="0" applyFont="1" applyBorder="1" applyAlignment="1">
      <alignment horizontal="center"/>
    </xf>
    <xf numFmtId="0" fontId="6" fillId="0" borderId="0" xfId="19" applyAlignment="1"/>
    <xf numFmtId="0" fontId="3" fillId="5" borderId="6" xfId="4" applyFont="1" applyBorder="1" applyAlignment="1">
      <alignment horizontal="center" vertical="center" wrapText="1"/>
    </xf>
    <xf numFmtId="0" fontId="3" fillId="3" borderId="6" xfId="2" applyFont="1" applyBorder="1" applyAlignment="1">
      <alignment horizontal="center" vertical="center" wrapText="1"/>
    </xf>
    <xf numFmtId="3" fontId="3" fillId="17" borderId="6" xfId="1" applyNumberFormat="1" applyFont="1" applyFill="1" applyBorder="1" applyAlignment="1">
      <alignment horizontal="center" vertical="center" wrapText="1"/>
    </xf>
    <xf numFmtId="0" fontId="3" fillId="19" borderId="6" xfId="8" applyFont="1" applyFill="1" applyBorder="1" applyAlignment="1">
      <alignment horizontal="center" vertical="center" wrapText="1"/>
    </xf>
    <xf numFmtId="0" fontId="3" fillId="14" borderId="6" xfId="14" applyFont="1" applyBorder="1" applyAlignment="1">
      <alignment horizontal="center" vertical="center" wrapText="1"/>
    </xf>
    <xf numFmtId="0" fontId="3" fillId="12" borderId="6" xfId="12" applyFont="1" applyBorder="1" applyAlignment="1">
      <alignment horizontal="center" vertical="center" wrapText="1"/>
    </xf>
    <xf numFmtId="0" fontId="3" fillId="7" borderId="6" xfId="6" applyFont="1" applyBorder="1" applyAlignment="1">
      <alignment horizontal="center" vertical="center" wrapText="1"/>
    </xf>
    <xf numFmtId="0" fontId="3" fillId="21" borderId="6" xfId="0" applyFont="1" applyFill="1" applyBorder="1" applyAlignment="1">
      <alignment horizontal="center" vertical="center" wrapText="1"/>
    </xf>
    <xf numFmtId="0" fontId="3" fillId="21" borderId="6" xfId="6" applyFont="1" applyFill="1" applyBorder="1" applyAlignment="1">
      <alignment horizontal="center" vertical="center" wrapText="1"/>
    </xf>
    <xf numFmtId="0" fontId="9" fillId="21" borderId="6" xfId="6" applyFont="1" applyFill="1" applyBorder="1" applyAlignment="1">
      <alignment horizontal="center" vertical="center" wrapText="1"/>
    </xf>
    <xf numFmtId="0" fontId="1" fillId="24" borderId="16" xfId="17" applyBorder="1"/>
    <xf numFmtId="0" fontId="1" fillId="15" borderId="1" xfId="15" applyBorder="1"/>
    <xf numFmtId="166" fontId="1" fillId="11" borderId="1" xfId="11" applyNumberFormat="1" applyBorder="1"/>
    <xf numFmtId="166" fontId="1" fillId="18" borderId="1" xfId="11" applyNumberFormat="1" applyFill="1" applyBorder="1"/>
    <xf numFmtId="0" fontId="0" fillId="22" borderId="1" xfId="0" applyFill="1" applyBorder="1"/>
    <xf numFmtId="166" fontId="1" fillId="16" borderId="1" xfId="16" applyNumberFormat="1" applyBorder="1"/>
    <xf numFmtId="166" fontId="1" fillId="15" borderId="1" xfId="15" applyNumberFormat="1" applyBorder="1"/>
    <xf numFmtId="166" fontId="5" fillId="30" borderId="1" xfId="23" applyNumberFormat="1" applyBorder="1"/>
    <xf numFmtId="165" fontId="1" fillId="29" borderId="1" xfId="22" applyNumberFormat="1" applyBorder="1"/>
    <xf numFmtId="167" fontId="1" fillId="22" borderId="1" xfId="11" applyNumberFormat="1" applyFill="1" applyBorder="1"/>
    <xf numFmtId="9" fontId="1" fillId="22" borderId="1" xfId="21" applyFill="1" applyBorder="1"/>
    <xf numFmtId="9" fontId="0" fillId="0" borderId="0" xfId="21" applyFont="1"/>
    <xf numFmtId="1" fontId="1" fillId="24" borderId="1" xfId="17" applyNumberFormat="1" applyBorder="1"/>
    <xf numFmtId="1" fontId="0" fillId="0" borderId="0" xfId="0" applyNumberFormat="1"/>
    <xf numFmtId="168" fontId="1" fillId="8" borderId="1" xfId="24" applyNumberFormat="1" applyFill="1" applyBorder="1"/>
    <xf numFmtId="9" fontId="1" fillId="26" borderId="1" xfId="21" applyFill="1" applyBorder="1"/>
    <xf numFmtId="0" fontId="5" fillId="25" borderId="1" xfId="2" applyFill="1" applyBorder="1" applyAlignment="1">
      <alignment horizontal="center" vertical="center" wrapText="1"/>
    </xf>
    <xf numFmtId="0" fontId="5" fillId="31" borderId="1" xfId="2" applyFont="1" applyFill="1" applyBorder="1"/>
    <xf numFmtId="0" fontId="5" fillId="31" borderId="1" xfId="0" applyFont="1" applyFill="1" applyBorder="1"/>
    <xf numFmtId="0" fontId="5" fillId="32" borderId="1" xfId="2" applyFill="1" applyBorder="1"/>
    <xf numFmtId="0" fontId="3" fillId="37" borderId="0" xfId="0" applyFont="1" applyFill="1" applyAlignment="1">
      <alignment horizontal="center" vertical="center"/>
    </xf>
    <xf numFmtId="0" fontId="3" fillId="38" borderId="0" xfId="0" applyFont="1" applyFill="1" applyAlignment="1">
      <alignment horizontal="center" vertical="center"/>
    </xf>
    <xf numFmtId="0" fontId="8" fillId="39" borderId="17" xfId="0" applyFont="1" applyFill="1" applyBorder="1" applyAlignment="1">
      <alignment horizontal="center" vertical="center"/>
    </xf>
    <xf numFmtId="0" fontId="11" fillId="40" borderId="0" xfId="0" applyFont="1" applyFill="1" applyAlignment="1">
      <alignment horizontal="center" vertical="center"/>
    </xf>
    <xf numFmtId="0" fontId="3" fillId="36" borderId="0" xfId="0" applyFont="1" applyFill="1" applyAlignment="1">
      <alignment horizontal="center" vertical="center"/>
    </xf>
    <xf numFmtId="0" fontId="3" fillId="27" borderId="0" xfId="0" applyFont="1" applyFill="1" applyAlignment="1">
      <alignment horizontal="center" vertical="center"/>
    </xf>
    <xf numFmtId="0" fontId="8" fillId="33" borderId="17" xfId="0" applyFont="1" applyFill="1" applyBorder="1" applyAlignment="1">
      <alignment horizontal="center" vertical="center"/>
    </xf>
    <xf numFmtId="0" fontId="11" fillId="41" borderId="0" xfId="0" applyFont="1" applyFill="1" applyAlignment="1">
      <alignment horizontal="center" vertical="center"/>
    </xf>
    <xf numFmtId="0" fontId="3" fillId="42" borderId="2" xfId="0" applyFont="1" applyFill="1" applyBorder="1"/>
    <xf numFmtId="0" fontId="21" fillId="43" borderId="2" xfId="0" applyFont="1" applyFill="1" applyBorder="1"/>
    <xf numFmtId="0" fontId="4" fillId="44" borderId="2" xfId="0" applyFont="1" applyFill="1" applyBorder="1"/>
    <xf numFmtId="165" fontId="22" fillId="45" borderId="4" xfId="0" applyNumberFormat="1" applyFont="1" applyFill="1" applyBorder="1"/>
    <xf numFmtId="165" fontId="22" fillId="46" borderId="4" xfId="0" applyNumberFormat="1" applyFont="1" applyFill="1" applyBorder="1"/>
    <xf numFmtId="165" fontId="23" fillId="47" borderId="18" xfId="0" applyNumberFormat="1" applyFont="1" applyFill="1" applyBorder="1"/>
    <xf numFmtId="0" fontId="24" fillId="48" borderId="4" xfId="0" applyFont="1" applyFill="1" applyBorder="1"/>
    <xf numFmtId="0" fontId="22" fillId="45" borderId="4" xfId="0" applyFont="1" applyFill="1" applyBorder="1"/>
    <xf numFmtId="0" fontId="22" fillId="46" borderId="4" xfId="0" applyFont="1" applyFill="1" applyBorder="1"/>
    <xf numFmtId="0" fontId="24" fillId="48" borderId="3" xfId="0" applyFont="1" applyFill="1" applyBorder="1"/>
    <xf numFmtId="169" fontId="5" fillId="3" borderId="1" xfId="24" applyNumberFormat="1" applyFont="1" applyFill="1" applyBorder="1" applyAlignment="1">
      <alignment horizontal="center" vertical="center" wrapText="1"/>
    </xf>
    <xf numFmtId="169" fontId="0" fillId="33" borderId="1" xfId="24" applyNumberFormat="1" applyFont="1" applyFill="1" applyBorder="1"/>
    <xf numFmtId="168" fontId="5" fillId="31" borderId="1" xfId="24" applyNumberFormat="1" applyFont="1" applyFill="1" applyBorder="1"/>
    <xf numFmtId="168" fontId="1" fillId="26" borderId="1" xfId="24" applyNumberFormat="1" applyFill="1" applyBorder="1"/>
    <xf numFmtId="0" fontId="5" fillId="49" borderId="0" xfId="0" applyFont="1" applyFill="1" applyAlignment="1">
      <alignment horizontal="center" vertical="center"/>
    </xf>
    <xf numFmtId="0" fontId="3" fillId="49" borderId="0" xfId="0" applyFont="1" applyFill="1" applyAlignment="1">
      <alignment vertical="center"/>
    </xf>
    <xf numFmtId="0" fontId="0" fillId="50" borderId="0" xfId="0" applyFill="1" applyAlignment="1">
      <alignment horizontal="center" vertical="top"/>
    </xf>
    <xf numFmtId="0" fontId="0" fillId="50" borderId="0" xfId="0" applyFill="1" applyAlignment="1">
      <alignment horizontal="left" vertical="top"/>
    </xf>
    <xf numFmtId="0" fontId="0" fillId="50" borderId="0" xfId="0" applyFill="1" applyAlignment="1">
      <alignment horizontal="left" vertical="center" wrapText="1"/>
    </xf>
    <xf numFmtId="0" fontId="0" fillId="50" borderId="19" xfId="0" applyFill="1" applyBorder="1" applyAlignment="1">
      <alignment horizontal="center" vertical="center"/>
    </xf>
    <xf numFmtId="0" fontId="0" fillId="39" borderId="0" xfId="0" applyFill="1" applyAlignment="1">
      <alignment horizontal="center" vertical="center"/>
    </xf>
    <xf numFmtId="0" fontId="0" fillId="0" borderId="0" xfId="0" applyAlignment="1">
      <alignment horizontal="center" vertical="center"/>
    </xf>
    <xf numFmtId="0" fontId="0" fillId="22" borderId="0" xfId="0" applyFill="1" applyAlignment="1">
      <alignment horizontal="center" vertical="top"/>
    </xf>
    <xf numFmtId="0" fontId="0" fillId="22" borderId="0" xfId="0" applyFill="1" applyAlignment="1">
      <alignment horizontal="left" vertical="top"/>
    </xf>
    <xf numFmtId="0" fontId="0" fillId="22" borderId="0" xfId="0" applyFill="1" applyAlignment="1">
      <alignment horizontal="left" vertical="center"/>
    </xf>
    <xf numFmtId="0" fontId="0" fillId="22" borderId="19" xfId="0" applyFill="1" applyBorder="1" applyAlignment="1">
      <alignment horizontal="left" vertical="center" wrapText="1"/>
    </xf>
    <xf numFmtId="0" fontId="0" fillId="39" borderId="0" xfId="0" applyFill="1" applyAlignment="1">
      <alignment horizontal="center"/>
    </xf>
    <xf numFmtId="0" fontId="0" fillId="0" borderId="0" xfId="0" applyAlignment="1">
      <alignment horizontal="center"/>
    </xf>
    <xf numFmtId="0" fontId="0" fillId="50" borderId="0" xfId="0" applyFill="1" applyAlignment="1">
      <alignment horizontal="left" vertical="center"/>
    </xf>
    <xf numFmtId="0" fontId="0" fillId="50" borderId="19" xfId="0" applyFill="1" applyBorder="1" applyAlignment="1">
      <alignment horizontal="center"/>
    </xf>
    <xf numFmtId="0" fontId="0" fillId="39" borderId="0" xfId="0" applyFill="1"/>
    <xf numFmtId="0" fontId="3" fillId="51" borderId="0" xfId="0" applyFont="1" applyFill="1" applyAlignment="1">
      <alignment horizontal="center" vertical="center"/>
    </xf>
    <xf numFmtId="166" fontId="6" fillId="28" borderId="1" xfId="19" applyNumberFormat="1" applyFont="1" applyFill="1" applyBorder="1" applyAlignment="1">
      <alignment horizontal="left"/>
    </xf>
    <xf numFmtId="0" fontId="3" fillId="3" borderId="1" xfId="2" applyFont="1" applyBorder="1"/>
    <xf numFmtId="169" fontId="3" fillId="3" borderId="1" xfId="24" applyNumberFormat="1" applyFont="1" applyFill="1" applyBorder="1" applyAlignment="1">
      <alignment horizontal="center" vertical="center" wrapText="1"/>
    </xf>
    <xf numFmtId="0" fontId="3" fillId="32" borderId="1" xfId="2" applyFont="1" applyFill="1" applyBorder="1"/>
    <xf numFmtId="169" fontId="4" fillId="33" borderId="1" xfId="24" applyNumberFormat="1" applyFont="1" applyFill="1" applyBorder="1"/>
    <xf numFmtId="0" fontId="5" fillId="38" borderId="0" xfId="0" applyFont="1" applyFill="1"/>
    <xf numFmtId="0" fontId="19" fillId="28" borderId="12" xfId="20" applyFill="1" applyBorder="1" applyAlignment="1" applyProtection="1">
      <alignment horizontal="left"/>
    </xf>
    <xf numFmtId="0" fontId="19" fillId="28" borderId="11" xfId="20" applyFill="1" applyBorder="1" applyAlignment="1" applyProtection="1">
      <alignment horizontal="left"/>
    </xf>
    <xf numFmtId="0" fontId="19" fillId="28" borderId="10" xfId="20" applyFill="1" applyBorder="1" applyAlignment="1" applyProtection="1">
      <alignment horizontal="left"/>
    </xf>
    <xf numFmtId="0" fontId="25" fillId="49" borderId="0" xfId="0" applyFont="1" applyFill="1" applyAlignment="1">
      <alignment horizontal="left" vertical="center"/>
    </xf>
    <xf numFmtId="0" fontId="5" fillId="49" borderId="0" xfId="0" applyFont="1" applyFill="1" applyAlignment="1">
      <alignment horizontal="left" vertical="center" wrapText="1"/>
    </xf>
    <xf numFmtId="0" fontId="2" fillId="2" borderId="1" xfId="1" applyBorder="1" applyAlignment="1">
      <alignment horizontal="center"/>
    </xf>
    <xf numFmtId="0" fontId="3" fillId="25" borderId="2" xfId="4" applyFont="1" applyFill="1" applyBorder="1" applyAlignment="1">
      <alignment horizontal="left" vertical="center" wrapText="1"/>
    </xf>
    <xf numFmtId="0" fontId="3" fillId="25" borderId="4" xfId="4" applyFont="1" applyFill="1" applyBorder="1" applyAlignment="1">
      <alignment horizontal="left" vertical="center" wrapText="1"/>
    </xf>
    <xf numFmtId="0" fontId="3" fillId="25" borderId="3" xfId="4" applyFont="1" applyFill="1" applyBorder="1" applyAlignment="1">
      <alignment horizontal="left" vertical="center" wrapText="1"/>
    </xf>
    <xf numFmtId="0" fontId="3" fillId="3" borderId="2" xfId="2" applyFont="1" applyBorder="1" applyAlignment="1">
      <alignment horizontal="left"/>
    </xf>
    <xf numFmtId="0" fontId="3" fillId="3" borderId="4" xfId="2" applyFont="1" applyBorder="1" applyAlignment="1">
      <alignment horizontal="left"/>
    </xf>
    <xf numFmtId="0" fontId="3" fillId="3" borderId="3" xfId="2" applyFont="1" applyBorder="1" applyAlignment="1">
      <alignment horizontal="left"/>
    </xf>
    <xf numFmtId="0" fontId="3" fillId="32" borderId="2" xfId="2" applyFont="1" applyFill="1" applyBorder="1" applyAlignment="1">
      <alignment horizontal="left"/>
    </xf>
    <xf numFmtId="0" fontId="3" fillId="32" borderId="4" xfId="2" applyFont="1" applyFill="1" applyBorder="1" applyAlignment="1">
      <alignment horizontal="left"/>
    </xf>
    <xf numFmtId="0" fontId="3" fillId="32" borderId="3" xfId="2" applyFont="1" applyFill="1" applyBorder="1" applyAlignment="1">
      <alignment horizontal="left"/>
    </xf>
    <xf numFmtId="0" fontId="3" fillId="34" borderId="0" xfId="0" applyFont="1" applyFill="1" applyAlignment="1">
      <alignment horizontal="center" vertical="center"/>
    </xf>
    <xf numFmtId="0" fontId="3" fillId="35" borderId="0" xfId="0" applyFont="1" applyFill="1" applyAlignment="1">
      <alignment horizontal="center"/>
    </xf>
    <xf numFmtId="0" fontId="3" fillId="36" borderId="0" xfId="0" applyFont="1" applyFill="1" applyAlignment="1">
      <alignment horizontal="center"/>
    </xf>
  </cellXfs>
  <cellStyles count="25">
    <cellStyle name="20 % - Accent1" xfId="11" builtinId="30"/>
    <cellStyle name="20 % - Accent2" xfId="17" builtinId="34"/>
    <cellStyle name="20 % - Accent3" xfId="18" builtinId="38"/>
    <cellStyle name="20 % - Accent5" xfId="7" builtinId="46"/>
    <cellStyle name="40 % - Accent1" xfId="3" builtinId="31"/>
    <cellStyle name="40 % - Accent2" xfId="5" builtinId="35"/>
    <cellStyle name="40 % - Accent4" xfId="15" builtinId="43"/>
    <cellStyle name="40 % - Accent5" xfId="16" builtinId="47"/>
    <cellStyle name="40 % - Accent6" xfId="22" builtinId="51"/>
    <cellStyle name="60 % - Accent3" xfId="13" builtinId="40"/>
    <cellStyle name="60 % - Accent6" xfId="23" builtinId="52"/>
    <cellStyle name="Accent1" xfId="2" builtinId="29"/>
    <cellStyle name="Accent2" xfId="4" builtinId="33"/>
    <cellStyle name="Accent3" xfId="12" builtinId="37"/>
    <cellStyle name="Accent4" xfId="14" builtinId="41"/>
    <cellStyle name="Accent5" xfId="6" builtinId="45"/>
    <cellStyle name="Accent6" xfId="8" builtinId="49"/>
    <cellStyle name="Lien hypertexte" xfId="20" builtinId="8"/>
    <cellStyle name="Milliers" xfId="24" builtinId="3"/>
    <cellStyle name="Neutre" xfId="1" builtinId="28"/>
    <cellStyle name="Normal" xfId="0" builtinId="0"/>
    <cellStyle name="Normal 2" xfId="9"/>
    <cellStyle name="Normal 3" xfId="19"/>
    <cellStyle name="Pourcentage" xfId="21" builtinId="5"/>
    <cellStyle name="Satisfaisant" xfId="10" builtinId="26"/>
  </cellStyles>
  <dxfs count="2">
    <dxf>
      <fill>
        <patternFill>
          <bgColor theme="6" tint="-0.24994659260841701"/>
        </patternFill>
      </fill>
    </dxf>
    <dxf>
      <fill>
        <patternFill>
          <bgColor theme="5" tint="-0.24994659260841701"/>
        </patternFill>
      </fill>
    </dxf>
  </dxfs>
  <tableStyles count="0" defaultTableStyle="TableStyleMedium9" defaultPivotStyle="PivotStyleLight16"/>
  <colors>
    <mruColors>
      <color rgb="FFD0A800"/>
      <color rgb="FFEFF505"/>
      <color rgb="FFFFC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0</xdr:col>
      <xdr:colOff>268940</xdr:colOff>
      <xdr:row>4</xdr:row>
      <xdr:rowOff>89643</xdr:rowOff>
    </xdr:from>
    <xdr:to>
      <xdr:col>7</xdr:col>
      <xdr:colOff>96444</xdr:colOff>
      <xdr:row>4</xdr:row>
      <xdr:rowOff>403357</xdr:rowOff>
    </xdr:to>
    <xdr:sp macro="" textlink="">
      <xdr:nvSpPr>
        <xdr:cNvPr id="2" name="Text Box 2"/>
        <xdr:cNvSpPr txBox="1">
          <a:spLocks noChangeArrowheads="1"/>
        </xdr:cNvSpPr>
      </xdr:nvSpPr>
      <xdr:spPr bwMode="auto">
        <a:xfrm>
          <a:off x="268940" y="851643"/>
          <a:ext cx="4094704" cy="104164"/>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Funded by:</a:t>
          </a:r>
          <a:endParaRPr lang="en-US" sz="1200">
            <a:solidFill>
              <a:schemeClr val="tx1"/>
            </a:solidFill>
            <a:effectLst/>
            <a:latin typeface="Calibri"/>
            <a:ea typeface="Calibri"/>
            <a:cs typeface="Times New Roman"/>
          </a:endParaRPr>
        </a:p>
      </xdr:txBody>
    </xdr:sp>
    <xdr:clientData/>
  </xdr:twoCellAnchor>
  <xdr:twoCellAnchor>
    <xdr:from>
      <xdr:col>10</xdr:col>
      <xdr:colOff>292857</xdr:colOff>
      <xdr:row>4</xdr:row>
      <xdr:rowOff>101708</xdr:rowOff>
    </xdr:from>
    <xdr:to>
      <xdr:col>12</xdr:col>
      <xdr:colOff>311765</xdr:colOff>
      <xdr:row>4</xdr:row>
      <xdr:rowOff>403357</xdr:rowOff>
    </xdr:to>
    <xdr:sp macro="" textlink="">
      <xdr:nvSpPr>
        <xdr:cNvPr id="3" name="Text Box 2"/>
        <xdr:cNvSpPr txBox="1">
          <a:spLocks noChangeArrowheads="1"/>
        </xdr:cNvSpPr>
      </xdr:nvSpPr>
      <xdr:spPr bwMode="auto">
        <a:xfrm>
          <a:off x="6388857" y="863708"/>
          <a:ext cx="1238108" cy="92099"/>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Developed</a:t>
          </a:r>
          <a:r>
            <a:rPr lang="en-GB" sz="1200" b="1" baseline="0">
              <a:solidFill>
                <a:schemeClr val="tx1"/>
              </a:solidFill>
              <a:effectLst/>
              <a:latin typeface="Calibri"/>
              <a:ea typeface="Calibri"/>
              <a:cs typeface="Times New Roman"/>
            </a:rPr>
            <a:t> </a:t>
          </a:r>
          <a:r>
            <a:rPr lang="en-GB" sz="1200" b="1">
              <a:solidFill>
                <a:schemeClr val="tx1"/>
              </a:solidFill>
              <a:effectLst/>
              <a:latin typeface="Calibri"/>
              <a:ea typeface="Calibri"/>
              <a:cs typeface="Times New Roman"/>
            </a:rPr>
            <a:t>by:</a:t>
          </a:r>
          <a:endParaRPr lang="en-US" sz="1200">
            <a:solidFill>
              <a:schemeClr val="tx1"/>
            </a:solidFill>
            <a:effectLst/>
            <a:latin typeface="Calibri"/>
            <a:ea typeface="Calibri"/>
            <a:cs typeface="Times New Roman"/>
          </a:endParaRPr>
        </a:p>
      </xdr:txBody>
    </xdr:sp>
    <xdr:clientData/>
  </xdr:twoCellAnchor>
  <xdr:twoCellAnchor>
    <xdr:from>
      <xdr:col>11</xdr:col>
      <xdr:colOff>54668</xdr:colOff>
      <xdr:row>4</xdr:row>
      <xdr:rowOff>198236</xdr:rowOff>
    </xdr:from>
    <xdr:to>
      <xdr:col>13</xdr:col>
      <xdr:colOff>160842</xdr:colOff>
      <xdr:row>4</xdr:row>
      <xdr:rowOff>816334</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0268" y="950711"/>
          <a:ext cx="1325374" cy="0"/>
        </a:xfrm>
        <a:prstGeom prst="rect">
          <a:avLst/>
        </a:prstGeom>
        <a:noFill/>
        <a:ln>
          <a:noFill/>
        </a:ln>
      </xdr:spPr>
    </xdr:pic>
    <xdr:clientData/>
  </xdr:twoCellAnchor>
  <xdr:twoCellAnchor editAs="oneCell">
    <xdr:from>
      <xdr:col>6</xdr:col>
      <xdr:colOff>57150</xdr:colOff>
      <xdr:row>4</xdr:row>
      <xdr:rowOff>276225</xdr:rowOff>
    </xdr:from>
    <xdr:to>
      <xdr:col>7</xdr:col>
      <xdr:colOff>331470</xdr:colOff>
      <xdr:row>4</xdr:row>
      <xdr:rowOff>956945</xdr:rowOff>
    </xdr:to>
    <xdr:pic>
      <xdr:nvPicPr>
        <xdr:cNvPr id="5" name="Picture 4" descr="C:\Users\bhoushyani\Desktop\UNEP log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4750" y="952500"/>
          <a:ext cx="883920" cy="4445"/>
        </a:xfrm>
        <a:prstGeom prst="rect">
          <a:avLst/>
        </a:prstGeom>
        <a:noFill/>
        <a:ln>
          <a:noFill/>
        </a:ln>
      </xdr:spPr>
    </xdr:pic>
    <xdr:clientData/>
  </xdr:twoCellAnchor>
  <xdr:twoCellAnchor editAs="oneCell">
    <xdr:from>
      <xdr:col>8</xdr:col>
      <xdr:colOff>552451</xdr:colOff>
      <xdr:row>4</xdr:row>
      <xdr:rowOff>276226</xdr:rowOff>
    </xdr:from>
    <xdr:to>
      <xdr:col>9</xdr:col>
      <xdr:colOff>405766</xdr:colOff>
      <xdr:row>4</xdr:row>
      <xdr:rowOff>919164</xdr:rowOff>
    </xdr:to>
    <xdr:pic>
      <xdr:nvPicPr>
        <xdr:cNvPr id="6" name="Picture 5" descr="C:\Users\bhoushyani\Desktop\ACAD logo.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29251" y="952501"/>
          <a:ext cx="462915" cy="0"/>
        </a:xfrm>
        <a:prstGeom prst="rect">
          <a:avLst/>
        </a:prstGeom>
        <a:noFill/>
        <a:ln>
          <a:noFill/>
        </a:ln>
      </xdr:spPr>
    </xdr:pic>
    <xdr:clientData/>
  </xdr:twoCellAnchor>
  <xdr:twoCellAnchor>
    <xdr:from>
      <xdr:col>8</xdr:col>
      <xdr:colOff>342900</xdr:colOff>
      <xdr:row>4</xdr:row>
      <xdr:rowOff>609600</xdr:rowOff>
    </xdr:from>
    <xdr:to>
      <xdr:col>9</xdr:col>
      <xdr:colOff>323850</xdr:colOff>
      <xdr:row>4</xdr:row>
      <xdr:rowOff>923314</xdr:rowOff>
    </xdr:to>
    <xdr:sp macro="" textlink="">
      <xdr:nvSpPr>
        <xdr:cNvPr id="7" name="Text Box 2"/>
        <xdr:cNvSpPr txBox="1">
          <a:spLocks noChangeArrowheads="1"/>
        </xdr:cNvSpPr>
      </xdr:nvSpPr>
      <xdr:spPr bwMode="auto">
        <a:xfrm>
          <a:off x="5219700" y="952500"/>
          <a:ext cx="590550" cy="0"/>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000" b="1">
              <a:solidFill>
                <a:schemeClr val="tx1">
                  <a:lumMod val="50000"/>
                  <a:lumOff val="50000"/>
                </a:schemeClr>
              </a:solidFill>
              <a:effectLst/>
              <a:latin typeface="Calibri"/>
              <a:ea typeface="Calibri"/>
              <a:cs typeface="Times New Roman"/>
            </a:rPr>
            <a:t>ACAD</a:t>
          </a:r>
          <a:endParaRPr lang="en-US" sz="1000">
            <a:solidFill>
              <a:schemeClr val="tx1">
                <a:lumMod val="50000"/>
                <a:lumOff val="50000"/>
              </a:schemeClr>
            </a:solidFill>
            <a:effectLst/>
            <a:latin typeface="Calibri"/>
            <a:ea typeface="Calibri"/>
            <a:cs typeface="Times New Roman"/>
          </a:endParaRPr>
        </a:p>
      </xdr:txBody>
    </xdr:sp>
    <xdr:clientData/>
  </xdr:twoCellAnchor>
  <xdr:twoCellAnchor editAs="oneCell">
    <xdr:from>
      <xdr:col>13</xdr:col>
      <xdr:colOff>409575</xdr:colOff>
      <xdr:row>4</xdr:row>
      <xdr:rowOff>571500</xdr:rowOff>
    </xdr:from>
    <xdr:to>
      <xdr:col>16</xdr:col>
      <xdr:colOff>36013</xdr:colOff>
      <xdr:row>4</xdr:row>
      <xdr:rowOff>815309</xdr:rowOff>
    </xdr:to>
    <xdr:pic>
      <xdr:nvPicPr>
        <xdr:cNvPr id="8" name="Picture 7" descr="ecosur afrique"/>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34375" y="952500"/>
          <a:ext cx="1455238" cy="0"/>
        </a:xfrm>
        <a:prstGeom prst="rect">
          <a:avLst/>
        </a:prstGeom>
        <a:noFill/>
        <a:ln>
          <a:noFill/>
        </a:ln>
      </xdr:spPr>
    </xdr:pic>
    <xdr:clientData/>
  </xdr:twoCellAnchor>
  <xdr:twoCellAnchor editAs="oneCell">
    <xdr:from>
      <xdr:col>7</xdr:col>
      <xdr:colOff>519112</xdr:colOff>
      <xdr:row>4</xdr:row>
      <xdr:rowOff>261657</xdr:rowOff>
    </xdr:from>
    <xdr:to>
      <xdr:col>8</xdr:col>
      <xdr:colOff>266700</xdr:colOff>
      <xdr:row>4</xdr:row>
      <xdr:rowOff>962025</xdr:rowOff>
    </xdr:to>
    <xdr:pic>
      <xdr:nvPicPr>
        <xdr:cNvPr id="9" name="irc_mi" descr="http://na.unep.net/images/unep_col.jpg"/>
        <xdr:cNvPicPr>
          <a:picLocks noChangeAspect="1" noChangeArrowheads="1"/>
        </xdr:cNvPicPr>
      </xdr:nvPicPr>
      <xdr:blipFill>
        <a:blip xmlns:r="http://schemas.openxmlformats.org/officeDocument/2006/relationships" r:embed="rId5" cstate="print"/>
        <a:srcRect/>
        <a:stretch>
          <a:fillRect/>
        </a:stretch>
      </xdr:blipFill>
      <xdr:spPr bwMode="auto">
        <a:xfrm>
          <a:off x="4786312" y="956982"/>
          <a:ext cx="357188" cy="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0</xdr:rowOff>
    </xdr:from>
    <xdr:to>
      <xdr:col>11</xdr:col>
      <xdr:colOff>361950</xdr:colOff>
      <xdr:row>23</xdr:row>
      <xdr:rowOff>171449</xdr:rowOff>
    </xdr:to>
    <xdr:pic>
      <xdr:nvPicPr>
        <xdr:cNvPr id="2" name="Image 19"/>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0" y="0"/>
          <a:ext cx="6858000" cy="45529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dm.unfccc.int/methodologies/PAmethodologies/tools/am-tool-07-v4.0.pdf"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37"/>
  <sheetViews>
    <sheetView tabSelected="1" zoomScale="90" zoomScaleNormal="90" workbookViewId="0">
      <selection activeCell="H9" sqref="H9"/>
    </sheetView>
  </sheetViews>
  <sheetFormatPr baseColWidth="10" defaultColWidth="9.140625" defaultRowHeight="15" x14ac:dyDescent="0.25"/>
  <cols>
    <col min="1" max="1" width="4.5703125" style="69" customWidth="1"/>
    <col min="2" max="2" width="5.5703125" style="69" customWidth="1"/>
    <col min="3" max="3" width="6.42578125" style="69" customWidth="1"/>
    <col min="4" max="4" width="13.7109375" style="69" hidden="1" customWidth="1"/>
    <col min="5" max="6" width="0" style="69" hidden="1" customWidth="1"/>
    <col min="7" max="7" width="9.140625" style="69"/>
    <col min="8" max="8" width="12.7109375" style="69" customWidth="1"/>
    <col min="9" max="16384" width="9.140625" style="69"/>
  </cols>
  <sheetData>
    <row r="3" spans="1:26" ht="42" x14ac:dyDescent="0.55000000000000004">
      <c r="B3" s="97" t="s">
        <v>175</v>
      </c>
      <c r="C3" s="96"/>
      <c r="D3" s="95"/>
      <c r="E3" s="95"/>
      <c r="F3" s="95"/>
      <c r="G3" s="95"/>
      <c r="H3" s="95"/>
      <c r="I3" s="95"/>
      <c r="J3" s="95"/>
      <c r="K3" s="95"/>
      <c r="L3" s="95"/>
      <c r="M3" s="95"/>
      <c r="N3" s="95"/>
      <c r="O3" s="95"/>
      <c r="P3" s="95"/>
      <c r="Q3" s="95"/>
      <c r="R3" s="95"/>
      <c r="S3" s="95"/>
      <c r="T3" s="95"/>
      <c r="U3" s="95"/>
      <c r="V3" s="95"/>
      <c r="W3" s="95"/>
      <c r="X3" s="94"/>
      <c r="Y3" s="81"/>
      <c r="Z3" s="81"/>
    </row>
    <row r="4" spans="1:26" x14ac:dyDescent="0.25">
      <c r="B4" s="183" t="s">
        <v>111</v>
      </c>
      <c r="C4" s="184"/>
      <c r="D4" s="184"/>
      <c r="E4" s="184"/>
      <c r="F4" s="184"/>
      <c r="G4" s="184"/>
      <c r="H4" s="184"/>
      <c r="I4" s="184"/>
      <c r="J4" s="184"/>
      <c r="K4" s="184"/>
      <c r="L4" s="184"/>
      <c r="M4" s="184"/>
      <c r="N4" s="184"/>
      <c r="O4" s="184"/>
      <c r="P4" s="184"/>
      <c r="Q4" s="184"/>
      <c r="R4" s="184"/>
      <c r="S4" s="184"/>
      <c r="T4" s="184"/>
      <c r="U4" s="184"/>
      <c r="V4" s="184"/>
      <c r="W4" s="184"/>
      <c r="X4" s="185"/>
      <c r="Y4" s="81"/>
      <c r="Z4" s="81"/>
    </row>
    <row r="5" spans="1:26" ht="78" customHeight="1" x14ac:dyDescent="0.55000000000000004">
      <c r="B5" s="93"/>
      <c r="C5" s="92"/>
      <c r="D5" s="90"/>
      <c r="E5" s="90"/>
      <c r="F5" s="90"/>
      <c r="G5" s="90"/>
      <c r="H5" s="90"/>
      <c r="I5" s="90"/>
      <c r="J5" s="90"/>
      <c r="K5" s="90"/>
      <c r="L5" s="90"/>
      <c r="M5" s="90"/>
      <c r="N5" s="90"/>
      <c r="O5" s="90"/>
      <c r="P5" s="90"/>
      <c r="Q5" s="90"/>
      <c r="R5" s="90"/>
      <c r="S5" s="90"/>
      <c r="T5" s="90"/>
      <c r="U5" s="91"/>
      <c r="V5" s="90"/>
      <c r="W5" s="90"/>
      <c r="X5" s="89"/>
      <c r="Y5" s="81"/>
      <c r="Z5" s="81"/>
    </row>
    <row r="6" spans="1:26" ht="21.75" customHeight="1" x14ac:dyDescent="0.55000000000000004">
      <c r="B6" s="88"/>
      <c r="C6" s="87"/>
      <c r="D6" s="81"/>
      <c r="E6" s="81"/>
      <c r="F6" s="81"/>
      <c r="G6" s="81"/>
      <c r="H6" s="81"/>
      <c r="I6" s="81"/>
      <c r="J6" s="81"/>
      <c r="K6" s="81"/>
      <c r="L6" s="81"/>
      <c r="M6" s="81"/>
      <c r="N6" s="81"/>
      <c r="O6" s="81"/>
      <c r="P6" s="81"/>
      <c r="Q6" s="81"/>
      <c r="R6" s="81"/>
      <c r="S6" s="81"/>
      <c r="T6" s="81"/>
      <c r="U6" s="82"/>
      <c r="V6" s="81"/>
      <c r="W6" s="81"/>
      <c r="X6" s="81"/>
      <c r="Y6" s="81"/>
      <c r="Z6" s="81"/>
    </row>
    <row r="8" spans="1:26" x14ac:dyDescent="0.25">
      <c r="B8" s="86" t="s">
        <v>110</v>
      </c>
      <c r="C8" s="85"/>
      <c r="D8" s="85"/>
      <c r="E8" s="85"/>
      <c r="F8" s="85"/>
      <c r="G8" s="84"/>
      <c r="H8" s="177">
        <v>1</v>
      </c>
    </row>
    <row r="9" spans="1:26" x14ac:dyDescent="0.25">
      <c r="B9" s="86" t="s">
        <v>109</v>
      </c>
      <c r="C9" s="85"/>
      <c r="D9" s="85"/>
      <c r="E9" s="85"/>
      <c r="F9" s="85"/>
      <c r="G9" s="84"/>
      <c r="H9" s="83">
        <v>41894</v>
      </c>
    </row>
    <row r="11" spans="1:26" ht="20.25" x14ac:dyDescent="0.3">
      <c r="B11" s="80" t="s">
        <v>108</v>
      </c>
    </row>
    <row r="12" spans="1:26" x14ac:dyDescent="0.25">
      <c r="B12" s="69" t="s">
        <v>107</v>
      </c>
      <c r="I12" s="81" t="s">
        <v>106</v>
      </c>
      <c r="J12" s="81"/>
      <c r="K12" s="81"/>
      <c r="L12" s="81"/>
      <c r="M12" s="81"/>
      <c r="N12" s="81"/>
      <c r="O12" s="81"/>
    </row>
    <row r="13" spans="1:26" x14ac:dyDescent="0.25">
      <c r="A13" s="69" t="s">
        <v>105</v>
      </c>
      <c r="B13" s="69" t="s">
        <v>104</v>
      </c>
      <c r="I13" s="81" t="s">
        <v>103</v>
      </c>
      <c r="J13" s="81"/>
      <c r="K13" s="81"/>
      <c r="L13" s="81"/>
      <c r="M13" s="81"/>
      <c r="N13" s="81"/>
      <c r="O13" s="81"/>
    </row>
    <row r="14" spans="1:26" x14ac:dyDescent="0.25">
      <c r="B14" s="69" t="s">
        <v>102</v>
      </c>
      <c r="I14" s="82" t="s">
        <v>101</v>
      </c>
      <c r="J14" s="81"/>
      <c r="K14" s="81"/>
      <c r="L14" s="81"/>
      <c r="M14" s="81"/>
      <c r="N14" s="81"/>
      <c r="O14" s="81"/>
    </row>
    <row r="15" spans="1:26" x14ac:dyDescent="0.25">
      <c r="B15" s="69" t="s">
        <v>100</v>
      </c>
      <c r="I15" s="82" t="s">
        <v>99</v>
      </c>
      <c r="J15" s="81"/>
      <c r="K15" s="81"/>
      <c r="L15" s="81"/>
      <c r="M15" s="81"/>
      <c r="N15" s="81"/>
      <c r="O15" s="81"/>
    </row>
    <row r="16" spans="1:26" x14ac:dyDescent="0.25">
      <c r="B16" s="69" t="s">
        <v>98</v>
      </c>
      <c r="I16" s="82" t="s">
        <v>97</v>
      </c>
      <c r="J16" s="81"/>
      <c r="K16" s="81"/>
      <c r="L16" s="81"/>
      <c r="M16" s="81"/>
      <c r="N16" s="81"/>
      <c r="O16" s="81"/>
    </row>
    <row r="17" spans="2:15" x14ac:dyDescent="0.25">
      <c r="B17" s="69" t="s">
        <v>96</v>
      </c>
      <c r="I17" s="82" t="s">
        <v>95</v>
      </c>
      <c r="J17" s="81"/>
      <c r="K17" s="81"/>
      <c r="L17" s="81"/>
      <c r="M17" s="81"/>
      <c r="N17" s="81"/>
      <c r="O17" s="81"/>
    </row>
    <row r="20" spans="2:15" ht="20.25" x14ac:dyDescent="0.3">
      <c r="B20" s="80" t="s">
        <v>94</v>
      </c>
      <c r="C20" s="71"/>
      <c r="D20" s="71"/>
      <c r="E20" s="71"/>
      <c r="F20" s="71"/>
      <c r="G20" s="71"/>
      <c r="H20" s="71"/>
      <c r="I20" s="71"/>
      <c r="J20" s="71"/>
      <c r="K20" s="71"/>
    </row>
    <row r="21" spans="2:15" x14ac:dyDescent="0.25">
      <c r="B21" s="79" t="s">
        <v>93</v>
      </c>
      <c r="C21" s="72"/>
      <c r="D21" s="72"/>
      <c r="E21" s="72"/>
      <c r="F21" s="72"/>
      <c r="G21" s="72"/>
      <c r="H21" s="71"/>
      <c r="I21" s="71"/>
      <c r="J21" s="71"/>
      <c r="K21" s="71"/>
    </row>
    <row r="22" spans="2:15" ht="8.25" customHeight="1" x14ac:dyDescent="0.25">
      <c r="B22" s="75"/>
      <c r="C22" s="75"/>
      <c r="D22" s="75"/>
      <c r="E22" s="75"/>
      <c r="F22" s="75"/>
      <c r="G22" s="75"/>
      <c r="H22" s="71"/>
      <c r="I22" s="71"/>
      <c r="J22" s="71"/>
      <c r="K22" s="71"/>
    </row>
    <row r="23" spans="2:15" x14ac:dyDescent="0.25">
      <c r="B23" s="74" t="s">
        <v>92</v>
      </c>
      <c r="C23" s="71"/>
      <c r="D23" s="75"/>
      <c r="E23" s="75"/>
      <c r="F23" s="75"/>
      <c r="G23" s="75"/>
      <c r="H23" s="71"/>
      <c r="I23" s="71"/>
      <c r="J23" s="71"/>
      <c r="K23" s="71"/>
    </row>
    <row r="24" spans="2:15" x14ac:dyDescent="0.25">
      <c r="B24" s="73" t="s">
        <v>64</v>
      </c>
      <c r="C24" s="72" t="s">
        <v>91</v>
      </c>
      <c r="D24" s="77" t="s">
        <v>90</v>
      </c>
      <c r="E24" s="75"/>
      <c r="F24" s="75"/>
      <c r="G24" s="77" t="s">
        <v>90</v>
      </c>
      <c r="H24" s="75"/>
      <c r="I24" s="71"/>
      <c r="J24" s="71"/>
      <c r="K24" s="71"/>
    </row>
    <row r="25" spans="2:15" x14ac:dyDescent="0.25">
      <c r="B25" s="78" t="s">
        <v>64</v>
      </c>
      <c r="C25" s="75" t="s">
        <v>89</v>
      </c>
      <c r="D25" s="77" t="s">
        <v>88</v>
      </c>
      <c r="E25" s="75"/>
      <c r="F25" s="75"/>
      <c r="G25" s="77" t="s">
        <v>88</v>
      </c>
      <c r="H25" s="75"/>
      <c r="I25" s="71"/>
      <c r="J25" s="71"/>
      <c r="K25" s="71"/>
    </row>
    <row r="26" spans="2:15" x14ac:dyDescent="0.25">
      <c r="B26" s="78" t="s">
        <v>64</v>
      </c>
      <c r="C26" s="75" t="s">
        <v>87</v>
      </c>
      <c r="D26" s="77" t="s">
        <v>86</v>
      </c>
      <c r="E26" s="75"/>
      <c r="F26" s="75"/>
      <c r="G26" s="77" t="s">
        <v>85</v>
      </c>
      <c r="H26" s="75"/>
      <c r="I26" s="71"/>
      <c r="J26" s="71"/>
      <c r="K26" s="71"/>
    </row>
    <row r="27" spans="2:15" x14ac:dyDescent="0.25">
      <c r="B27" s="78" t="s">
        <v>64</v>
      </c>
      <c r="C27" s="75" t="s">
        <v>84</v>
      </c>
      <c r="D27" s="77" t="s">
        <v>83</v>
      </c>
      <c r="E27" s="75"/>
      <c r="F27" s="75"/>
      <c r="G27" s="77" t="s">
        <v>82</v>
      </c>
      <c r="H27" s="75"/>
      <c r="I27" s="71"/>
      <c r="J27" s="71"/>
      <c r="K27" s="71"/>
    </row>
    <row r="28" spans="2:15" x14ac:dyDescent="0.25">
      <c r="B28" s="73" t="s">
        <v>64</v>
      </c>
      <c r="C28" s="72" t="s">
        <v>81</v>
      </c>
      <c r="D28" s="77" t="s">
        <v>80</v>
      </c>
      <c r="E28" s="71"/>
      <c r="F28" s="71"/>
      <c r="G28" s="77" t="s">
        <v>79</v>
      </c>
      <c r="H28" s="71"/>
      <c r="I28" s="70"/>
      <c r="J28" s="70"/>
      <c r="K28" s="70"/>
    </row>
    <row r="29" spans="2:15" ht="9.75" customHeight="1" x14ac:dyDescent="0.25">
      <c r="B29" s="71"/>
      <c r="C29" s="75"/>
      <c r="D29" s="76"/>
      <c r="E29" s="75"/>
      <c r="F29" s="75"/>
      <c r="G29" s="76"/>
      <c r="H29" s="75"/>
      <c r="I29" s="71"/>
      <c r="J29" s="71"/>
      <c r="K29" s="71"/>
    </row>
    <row r="30" spans="2:15" x14ac:dyDescent="0.25">
      <c r="B30" s="74" t="s">
        <v>78</v>
      </c>
      <c r="C30" s="74"/>
      <c r="D30" s="76"/>
      <c r="E30" s="75"/>
      <c r="F30" s="75"/>
      <c r="G30" s="76"/>
      <c r="H30" s="75"/>
      <c r="I30" s="71"/>
      <c r="J30" s="71"/>
      <c r="K30" s="71"/>
    </row>
    <row r="31" spans="2:15" x14ac:dyDescent="0.25">
      <c r="B31" s="73" t="s">
        <v>64</v>
      </c>
      <c r="C31" s="72" t="s">
        <v>77</v>
      </c>
      <c r="D31" s="77" t="s">
        <v>76</v>
      </c>
      <c r="E31" s="75"/>
      <c r="F31" s="75"/>
      <c r="G31" s="77" t="s">
        <v>75</v>
      </c>
      <c r="H31" s="75"/>
      <c r="I31" s="71"/>
      <c r="J31" s="71"/>
      <c r="K31" s="70"/>
    </row>
    <row r="32" spans="2:15" x14ac:dyDescent="0.25">
      <c r="B32" s="73" t="s">
        <v>64</v>
      </c>
      <c r="C32" s="72" t="s">
        <v>74</v>
      </c>
      <c r="D32" s="77" t="s">
        <v>73</v>
      </c>
      <c r="E32" s="75"/>
      <c r="F32" s="75"/>
      <c r="G32" s="77" t="s">
        <v>72</v>
      </c>
      <c r="H32" s="75"/>
      <c r="I32" s="71"/>
      <c r="J32" s="71"/>
      <c r="K32" s="71"/>
    </row>
    <row r="33" spans="2:11" x14ac:dyDescent="0.25">
      <c r="B33" s="73" t="s">
        <v>64</v>
      </c>
      <c r="C33" s="72" t="s">
        <v>71</v>
      </c>
      <c r="D33" s="77" t="s">
        <v>70</v>
      </c>
      <c r="E33" s="75"/>
      <c r="F33" s="75"/>
      <c r="G33" s="77" t="s">
        <v>69</v>
      </c>
      <c r="H33" s="75"/>
      <c r="I33" s="71"/>
      <c r="J33" s="71"/>
      <c r="K33" s="71"/>
    </row>
    <row r="34" spans="2:11" ht="15.75" x14ac:dyDescent="0.3">
      <c r="B34" s="73" t="s">
        <v>64</v>
      </c>
      <c r="C34" s="72" t="s">
        <v>68</v>
      </c>
      <c r="D34" s="77" t="s">
        <v>67</v>
      </c>
      <c r="E34" s="75"/>
      <c r="F34" s="75"/>
      <c r="G34" s="77" t="s">
        <v>66</v>
      </c>
      <c r="H34" s="75"/>
      <c r="I34" s="70"/>
      <c r="J34" s="70"/>
      <c r="K34" s="70"/>
    </row>
    <row r="35" spans="2:11" ht="9.75" customHeight="1" x14ac:dyDescent="0.25">
      <c r="B35" s="71"/>
      <c r="C35" s="75"/>
      <c r="D35" s="76"/>
      <c r="E35" s="75"/>
      <c r="F35" s="75"/>
      <c r="G35" s="76"/>
      <c r="H35" s="75"/>
      <c r="I35" s="70"/>
      <c r="J35" s="70"/>
      <c r="K35" s="70"/>
    </row>
    <row r="36" spans="2:11" x14ac:dyDescent="0.25">
      <c r="B36" s="74" t="s">
        <v>65</v>
      </c>
      <c r="C36" s="74"/>
      <c r="D36" s="71"/>
      <c r="E36" s="71"/>
      <c r="F36" s="71"/>
      <c r="G36" s="71"/>
      <c r="H36" s="71"/>
      <c r="I36" s="70"/>
      <c r="J36" s="70"/>
      <c r="K36" s="70"/>
    </row>
    <row r="37" spans="2:11" x14ac:dyDescent="0.25">
      <c r="B37" s="73" t="s">
        <v>64</v>
      </c>
      <c r="C37" s="72" t="s">
        <v>63</v>
      </c>
      <c r="D37" s="71" t="s">
        <v>62</v>
      </c>
      <c r="E37" s="71"/>
      <c r="F37" s="71"/>
      <c r="G37" s="71" t="s">
        <v>61</v>
      </c>
      <c r="H37" s="71"/>
      <c r="I37" s="70"/>
      <c r="J37" s="70"/>
      <c r="K37" s="70"/>
    </row>
  </sheetData>
  <mergeCells count="1">
    <mergeCell ref="B4:X4"/>
  </mergeCells>
  <hyperlinks>
    <hyperlink ref="B4" r:id="rId1" display="Based on UNFCCC Methodology, &quot;Tool to calculate the emission factor for an electricity system&quot; (Version 4):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90" zoomScaleNormal="90" workbookViewId="0">
      <selection activeCell="N14" sqref="N14"/>
    </sheetView>
  </sheetViews>
  <sheetFormatPr baseColWidth="10" defaultColWidth="9.140625"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A6" sqref="A6"/>
    </sheetView>
  </sheetViews>
  <sheetFormatPr baseColWidth="10" defaultColWidth="9.140625" defaultRowHeight="15" x14ac:dyDescent="0.25"/>
  <cols>
    <col min="3" max="3" width="89.85546875" bestFit="1" customWidth="1"/>
    <col min="4" max="4" width="42.28515625" customWidth="1"/>
    <col min="5" max="5" width="11.7109375" customWidth="1"/>
    <col min="6" max="6" width="26.28515625" bestFit="1" customWidth="1"/>
  </cols>
  <sheetData>
    <row r="2" spans="1:6" ht="18.75" x14ac:dyDescent="0.25">
      <c r="A2" s="186" t="s">
        <v>205</v>
      </c>
      <c r="B2" s="186"/>
      <c r="C2" s="186"/>
      <c r="D2" s="159" t="s">
        <v>194</v>
      </c>
      <c r="E2" s="160" t="s">
        <v>12</v>
      </c>
      <c r="F2" s="98"/>
    </row>
    <row r="3" spans="1:6" ht="46.5" customHeight="1" x14ac:dyDescent="0.25">
      <c r="A3" s="161" t="s">
        <v>195</v>
      </c>
      <c r="B3" s="162"/>
      <c r="C3" s="163" t="s">
        <v>196</v>
      </c>
      <c r="D3" s="164" t="s">
        <v>34</v>
      </c>
      <c r="E3" s="165" t="s">
        <v>197</v>
      </c>
      <c r="F3" s="166"/>
    </row>
    <row r="4" spans="1:6" ht="67.5" customHeight="1" x14ac:dyDescent="0.25">
      <c r="A4" s="167" t="s">
        <v>198</v>
      </c>
      <c r="B4" s="168"/>
      <c r="C4" s="169" t="s">
        <v>199</v>
      </c>
      <c r="D4" s="170" t="s">
        <v>206</v>
      </c>
      <c r="E4" s="171"/>
      <c r="F4" s="172"/>
    </row>
    <row r="5" spans="1:6" x14ac:dyDescent="0.25">
      <c r="A5" s="161" t="s">
        <v>200</v>
      </c>
      <c r="B5" s="162"/>
      <c r="C5" s="173" t="s">
        <v>201</v>
      </c>
      <c r="D5" s="174" t="s">
        <v>34</v>
      </c>
      <c r="E5" s="175"/>
    </row>
    <row r="6" spans="1:6" ht="42.75" customHeight="1" x14ac:dyDescent="0.25">
      <c r="A6" s="176" t="s">
        <v>202</v>
      </c>
      <c r="B6" s="187" t="str">
        <f>IF(D3="Y",(IF(D5="Y","Off-grid power generators can be included in Combined Margin calculation using paragraph 6.2.4. of the tool for grid connected renewable power generation for the first crediting period; Please see sheet Step 6 for further details.","Off-grid cannot be included in Combined Margin calculations using paragraph 6.2.4. of the tool")),"Off-grid cannot be included in Combined Margin calculations using paragraph 6.2.4. of the tool")</f>
        <v>Off-grid power generators can be included in Combined Margin calculation using paragraph 6.2.4. of the tool for grid connected renewable power generation for the first crediting period; Please see sheet Step 6 for further details.</v>
      </c>
      <c r="C6" s="187"/>
      <c r="D6" s="187"/>
      <c r="E6" s="160"/>
    </row>
  </sheetData>
  <mergeCells count="2">
    <mergeCell ref="A2:C2"/>
    <mergeCell ref="B6:D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G6" sqref="G6"/>
    </sheetView>
  </sheetViews>
  <sheetFormatPr baseColWidth="10" defaultColWidth="9.140625" defaultRowHeight="15" x14ac:dyDescent="0.25"/>
  <cols>
    <col min="1" max="1" width="30" bestFit="1" customWidth="1"/>
    <col min="2" max="3" width="9" bestFit="1" customWidth="1"/>
    <col min="4" max="7" width="14.7109375" bestFit="1" customWidth="1"/>
    <col min="8" max="8" width="18.7109375" customWidth="1"/>
    <col min="9" max="9" width="12.5703125" bestFit="1" customWidth="1"/>
    <col min="12" max="12" width="12.5703125" bestFit="1" customWidth="1"/>
  </cols>
  <sheetData>
    <row r="1" spans="1:16" x14ac:dyDescent="0.25">
      <c r="B1" s="2">
        <v>2009</v>
      </c>
      <c r="C1" s="2">
        <v>2010</v>
      </c>
      <c r="D1" s="2">
        <v>2011</v>
      </c>
      <c r="E1" s="2">
        <v>2012</v>
      </c>
      <c r="F1" s="2">
        <v>2013</v>
      </c>
      <c r="G1" s="6" t="s">
        <v>25</v>
      </c>
      <c r="H1" s="56"/>
      <c r="L1" s="106"/>
      <c r="M1" s="106"/>
      <c r="N1" s="106"/>
      <c r="O1" s="106"/>
      <c r="P1" s="106"/>
    </row>
    <row r="2" spans="1:16" x14ac:dyDescent="0.25">
      <c r="A2" s="2" t="s">
        <v>155</v>
      </c>
      <c r="B2" s="131">
        <f>SUMIFS('Step 4 Weighted Average OM'!$X$3:$X$36,'Step 4 Weighted Average OM'!$F$3:$F$36,"=Y",'Step 4 Weighted Average OM'!$U$3:$U$36,'Step 3 LCMR'!B1)</f>
        <v>652586</v>
      </c>
      <c r="C2" s="131">
        <f>SUMIFS('Step 4 Weighted Average OM'!$X$3:$X$36,'Step 4 Weighted Average OM'!$F$3:$F$36,"=Y",'Step 4 Weighted Average OM'!$U$3:$U$36,'Step 3 LCMR'!C1)</f>
        <v>608611</v>
      </c>
      <c r="D2" s="131">
        <f>SUMIFS('Step 4 Weighted Average OM'!$X$3:$X$36,'Step 4 Weighted Average OM'!$F$3:$F$36,"=Y",'Step 4 Weighted Average OM'!$U$3:$U$36,'Step 3 LCMR'!D1)</f>
        <v>540807</v>
      </c>
      <c r="E2" s="131">
        <f>SUMIFS('Step 4 Weighted Average OM'!$X$3:$X$36,'Step 4 Weighted Average OM'!$F$3:$F$36,"=Y",'Step 4 Weighted Average OM'!$U$3:$U$36,'Step 3 LCMR'!E1)</f>
        <v>415242.93999999994</v>
      </c>
      <c r="F2" s="131">
        <f>SUMIFS('Step 4 Weighted Average OM'!$X$3:$X$36,'Step 4 Weighted Average OM'!$F$3:$F$36,"=Y",'Step 4 Weighted Average OM'!$U$3:$U$36,'Step 3 LCMR'!F1)</f>
        <v>666380.85000000009</v>
      </c>
      <c r="G2" s="131">
        <f>AVERAGE($B$2:$F$2)</f>
        <v>576725.55799999996</v>
      </c>
      <c r="H2" s="56"/>
      <c r="L2" s="56"/>
      <c r="M2" s="56"/>
      <c r="N2" s="56"/>
      <c r="O2" s="56"/>
      <c r="P2" s="56"/>
    </row>
    <row r="3" spans="1:16" x14ac:dyDescent="0.25">
      <c r="A3" s="2" t="s">
        <v>1</v>
      </c>
      <c r="B3" s="131">
        <f>SUMIFS('Step 4 Weighted Average OM'!$X$3:$X$36,'Step 4 Weighted Average OM'!$F$3:$F$36,"=Y",'Step 4 Weighted Average OM'!$V$3:$V$36,"=Y",'Step 4 Weighted Average OM'!$U$3:$U$36,'Step 3 LCMR'!B1)</f>
        <v>453851</v>
      </c>
      <c r="C3" s="131">
        <f>SUMIFS('Step 4 Weighted Average OM'!$X$3:$X$36,'Step 4 Weighted Average OM'!$F$3:$F$36,"=Y",'Step 4 Weighted Average OM'!$V$3:$V$36,"=Y",'Step 4 Weighted Average OM'!$U$3:$U$36,'Step 3 LCMR'!C1)</f>
        <v>467677</v>
      </c>
      <c r="D3" s="131">
        <f>SUMIFS('Step 4 Weighted Average OM'!$X$3:$X$36,'Step 4 Weighted Average OM'!$F$3:$F$36,"=Y",'Step 4 Weighted Average OM'!$V$3:$V$36,"=Y",'Step 4 Weighted Average OM'!$U$3:$U$36,'Step 3 LCMR'!D1)</f>
        <v>407045</v>
      </c>
      <c r="E3" s="131">
        <f>SUMIFS('Step 4 Weighted Average OM'!$X$3:$X$36,'Step 4 Weighted Average OM'!$F$3:$F$36,"=Y",'Step 4 Weighted Average OM'!$V$3:$V$36,"=Y",'Step 4 Weighted Average OM'!$U$3:$U$36,'Step 3 LCMR'!E1)</f>
        <v>177695.04000000004</v>
      </c>
      <c r="F3" s="131">
        <f>SUMIFS('Step 4 Weighted Average OM'!$X$3:$X$36,'Step 4 Weighted Average OM'!$F$3:$F$36,"=Y",'Step 4 Weighted Average OM'!$V$3:$V$36,"=Y",'Step 4 Weighted Average OM'!$U$3:$U$36,'Step 3 LCMR'!F1)</f>
        <v>472745.73</v>
      </c>
      <c r="G3" s="131">
        <f>AVERAGE($B$3:$F$3)</f>
        <v>395802.75400000002</v>
      </c>
      <c r="H3" s="56"/>
    </row>
    <row r="4" spans="1:16" x14ac:dyDescent="0.25">
      <c r="A4" s="2" t="s">
        <v>2</v>
      </c>
      <c r="B4" s="4">
        <f t="shared" ref="B4:C4" si="0">IF($D$2=0,"",($D$3/$D$2))</f>
        <v>0.75266222515610925</v>
      </c>
      <c r="C4" s="4">
        <f t="shared" si="0"/>
        <v>0.75266222515610925</v>
      </c>
      <c r="D4" s="4">
        <f>IF($D$2=0,"",($D$3/$D$2))</f>
        <v>0.75266222515610925</v>
      </c>
      <c r="E4" s="4">
        <f>IF($E$2=0,"",($E$3/$E$2))</f>
        <v>0.42793030990484765</v>
      </c>
      <c r="F4" s="4">
        <f>IF($F$2=0,"",($F$3/$F$2))</f>
        <v>0.70942274226517754</v>
      </c>
      <c r="G4" s="4">
        <f>IF($G$2="","",($G$3/$G$2))</f>
        <v>0.68629307043819276</v>
      </c>
      <c r="H4" s="56"/>
      <c r="L4" s="102"/>
      <c r="M4" s="102"/>
    </row>
    <row r="5" spans="1:16" x14ac:dyDescent="0.25">
      <c r="L5" s="102"/>
    </row>
    <row r="6" spans="1:16" x14ac:dyDescent="0.25">
      <c r="A6" s="1" t="s">
        <v>3</v>
      </c>
      <c r="B6" s="1"/>
      <c r="C6" s="1"/>
      <c r="D6" s="5">
        <f>SUM($B$3:$F$3)/SUM($B$2:$F$2)</f>
        <v>0.68629307043819276</v>
      </c>
      <c r="E6" s="188" t="s">
        <v>60</v>
      </c>
      <c r="F6" s="188"/>
      <c r="G6" s="105" t="str">
        <f>IF($D$6&lt;0.5,"YES","NO")</f>
        <v>NO</v>
      </c>
      <c r="H6" t="str">
        <f>IF(G6="YES","","AVERAGE OM USED")</f>
        <v>AVERAGE OM USED</v>
      </c>
    </row>
    <row r="9" spans="1:16" x14ac:dyDescent="0.25">
      <c r="A9" s="56"/>
      <c r="B9" s="56"/>
      <c r="C9" s="56"/>
    </row>
    <row r="10" spans="1:16" x14ac:dyDescent="0.25">
      <c r="A10" s="56"/>
      <c r="B10" s="56"/>
      <c r="C10" s="56"/>
    </row>
    <row r="11" spans="1:16" x14ac:dyDescent="0.25">
      <c r="A11" s="56"/>
      <c r="B11" s="56"/>
      <c r="C11" s="56"/>
    </row>
    <row r="12" spans="1:16" x14ac:dyDescent="0.25">
      <c r="A12" s="56"/>
      <c r="B12" s="56"/>
      <c r="C12" s="56"/>
    </row>
    <row r="13" spans="1:16" x14ac:dyDescent="0.25">
      <c r="A13" s="56"/>
      <c r="B13" s="56"/>
      <c r="C13" s="56"/>
    </row>
    <row r="14" spans="1:16" x14ac:dyDescent="0.25">
      <c r="A14" s="56"/>
      <c r="B14" s="56"/>
      <c r="C14" s="56"/>
    </row>
    <row r="15" spans="1:16" x14ac:dyDescent="0.25">
      <c r="A15" s="56"/>
      <c r="B15" s="56"/>
      <c r="C15" s="56"/>
    </row>
    <row r="16" spans="1:16" x14ac:dyDescent="0.25">
      <c r="A16" s="56"/>
      <c r="B16" s="56"/>
      <c r="C16" s="56"/>
    </row>
    <row r="17" spans="1:3" x14ac:dyDescent="0.25">
      <c r="A17" s="56"/>
      <c r="B17" s="56"/>
      <c r="C17" s="56"/>
    </row>
    <row r="18" spans="1:3" x14ac:dyDescent="0.25">
      <c r="A18" s="56"/>
      <c r="B18" s="56"/>
      <c r="C18" s="56"/>
    </row>
    <row r="19" spans="1:3" x14ac:dyDescent="0.25">
      <c r="A19" s="56"/>
      <c r="B19" s="56"/>
      <c r="C19" s="56"/>
    </row>
    <row r="20" spans="1:3" x14ac:dyDescent="0.25">
      <c r="A20" s="56"/>
      <c r="B20" s="56"/>
      <c r="C20" s="56"/>
    </row>
    <row r="21" spans="1:3" x14ac:dyDescent="0.25">
      <c r="A21" s="56"/>
      <c r="B21" s="56"/>
      <c r="C21" s="56"/>
    </row>
    <row r="22" spans="1:3" x14ac:dyDescent="0.25">
      <c r="A22" s="56"/>
      <c r="B22" s="56"/>
      <c r="C22" s="56"/>
    </row>
    <row r="23" spans="1:3" x14ac:dyDescent="0.25">
      <c r="A23" s="56"/>
      <c r="B23" s="56"/>
      <c r="C23" s="56"/>
    </row>
  </sheetData>
  <mergeCells count="1">
    <mergeCell ref="E6:F6"/>
  </mergeCells>
  <conditionalFormatting sqref="G6">
    <cfRule type="expression" dxfId="1" priority="1">
      <formula>$G$6="NO"</formula>
    </cfRule>
    <cfRule type="expression" dxfId="0" priority="2">
      <formula>$G$6="YES"</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zoomScale="80" zoomScaleNormal="80" workbookViewId="0">
      <pane xSplit="3" ySplit="2" topLeftCell="AD3" activePane="bottomRight" state="frozen"/>
      <selection pane="topRight" activeCell="D1" sqref="D1"/>
      <selection pane="bottomLeft" activeCell="A3" sqref="A3"/>
      <selection pane="bottomRight" activeCell="AM13" sqref="AM13"/>
    </sheetView>
  </sheetViews>
  <sheetFormatPr baseColWidth="10" defaultColWidth="9.140625" defaultRowHeight="15" x14ac:dyDescent="0.25"/>
  <cols>
    <col min="2" max="2" width="7.7109375" customWidth="1"/>
    <col min="24" max="33" width="15.28515625" customWidth="1"/>
    <col min="35" max="35" width="74.5703125" bestFit="1" customWidth="1"/>
    <col min="36" max="38" width="12.28515625" bestFit="1" customWidth="1"/>
    <col min="39" max="40" width="16.140625" bestFit="1" customWidth="1"/>
  </cols>
  <sheetData>
    <row r="1" spans="1:39" ht="66" customHeight="1" x14ac:dyDescent="0.25">
      <c r="A1" s="189" t="s">
        <v>45</v>
      </c>
      <c r="B1" s="190"/>
      <c r="C1" s="190"/>
      <c r="D1" s="190"/>
      <c r="E1" s="190"/>
      <c r="F1" s="190"/>
      <c r="G1" s="190"/>
      <c r="H1" s="190"/>
      <c r="I1" s="190"/>
      <c r="J1" s="190"/>
      <c r="K1" s="190"/>
      <c r="L1" s="190"/>
      <c r="M1" s="190"/>
      <c r="N1" s="190"/>
      <c r="O1" s="190"/>
      <c r="P1" s="190"/>
      <c r="Q1" s="190"/>
      <c r="R1" s="190"/>
      <c r="S1" s="190"/>
      <c r="T1" s="190"/>
      <c r="U1" s="190"/>
      <c r="V1" s="190"/>
      <c r="W1" s="191"/>
      <c r="X1" s="18" t="s">
        <v>177</v>
      </c>
      <c r="Y1" s="19" t="s">
        <v>180</v>
      </c>
      <c r="Z1" s="19" t="s">
        <v>181</v>
      </c>
      <c r="AA1" s="22" t="s">
        <v>182</v>
      </c>
      <c r="AB1" s="20" t="s">
        <v>183</v>
      </c>
      <c r="AC1" s="14" t="s">
        <v>184</v>
      </c>
      <c r="AD1" s="15" t="s">
        <v>185</v>
      </c>
      <c r="AE1" s="16" t="s">
        <v>186</v>
      </c>
      <c r="AF1" s="16" t="s">
        <v>187</v>
      </c>
      <c r="AG1" s="16" t="s">
        <v>188</v>
      </c>
    </row>
    <row r="2" spans="1:39" ht="90.75" customHeight="1" x14ac:dyDescent="0.25">
      <c r="A2" s="13" t="s">
        <v>10</v>
      </c>
      <c r="B2" s="13" t="s">
        <v>4</v>
      </c>
      <c r="C2" s="13" t="s">
        <v>5</v>
      </c>
      <c r="D2" s="13" t="s">
        <v>6</v>
      </c>
      <c r="E2" s="13" t="s">
        <v>7</v>
      </c>
      <c r="F2" s="13" t="s">
        <v>13</v>
      </c>
      <c r="G2" s="13" t="s">
        <v>14</v>
      </c>
      <c r="H2" s="13" t="s">
        <v>15</v>
      </c>
      <c r="I2" s="13" t="s">
        <v>16</v>
      </c>
      <c r="J2" s="13" t="s">
        <v>17</v>
      </c>
      <c r="K2" s="13" t="s">
        <v>18</v>
      </c>
      <c r="L2" s="13" t="s">
        <v>46</v>
      </c>
      <c r="M2" s="13" t="s">
        <v>8</v>
      </c>
      <c r="N2" s="13" t="s">
        <v>9</v>
      </c>
      <c r="O2" s="13" t="s">
        <v>19</v>
      </c>
      <c r="P2" s="13" t="s">
        <v>20</v>
      </c>
      <c r="Q2" s="13" t="s">
        <v>21</v>
      </c>
      <c r="R2" s="13" t="s">
        <v>22</v>
      </c>
      <c r="S2" s="13" t="s">
        <v>23</v>
      </c>
      <c r="T2" s="13" t="s">
        <v>24</v>
      </c>
      <c r="U2" s="13" t="s">
        <v>33</v>
      </c>
      <c r="V2" s="13" t="s">
        <v>48</v>
      </c>
      <c r="W2" s="13" t="s">
        <v>38</v>
      </c>
      <c r="X2" s="21" t="s">
        <v>44</v>
      </c>
      <c r="Y2" s="19" t="s">
        <v>39</v>
      </c>
      <c r="Z2" s="19" t="s">
        <v>47</v>
      </c>
      <c r="AA2" s="22" t="s">
        <v>40</v>
      </c>
      <c r="AB2" s="22" t="s">
        <v>42</v>
      </c>
      <c r="AC2" s="14" t="s">
        <v>41</v>
      </c>
      <c r="AD2" s="15" t="s">
        <v>43</v>
      </c>
      <c r="AE2" s="23" t="s">
        <v>35</v>
      </c>
      <c r="AF2" s="16" t="s">
        <v>26</v>
      </c>
      <c r="AG2" s="17" t="s">
        <v>28</v>
      </c>
      <c r="AI2" s="65" t="s">
        <v>162</v>
      </c>
    </row>
    <row r="3" spans="1:39" ht="45" x14ac:dyDescent="0.25">
      <c r="A3" s="12" t="s">
        <v>11</v>
      </c>
      <c r="B3" s="12">
        <v>947</v>
      </c>
      <c r="C3" s="38" t="s">
        <v>119</v>
      </c>
      <c r="D3" s="52" t="s">
        <v>120</v>
      </c>
      <c r="E3" s="52" t="s">
        <v>121</v>
      </c>
      <c r="F3" s="52" t="s">
        <v>34</v>
      </c>
      <c r="G3" s="52" t="s">
        <v>36</v>
      </c>
      <c r="H3" s="52" t="s">
        <v>122</v>
      </c>
      <c r="I3" s="52"/>
      <c r="J3" s="118" t="str">
        <f t="shared" ref="J3:J36" si="0">IF(C3="","",IF(K3="Diesel","Thermal",IF(K3="Oil","Thermal",IF(K3="Natural Gas","Thermal",IF(K3="Coal","Thermal",IF(K3="Hydro","Hydro",""))))))</f>
        <v>Thermal</v>
      </c>
      <c r="K3" s="11" t="s">
        <v>30</v>
      </c>
      <c r="L3" s="50">
        <v>1997</v>
      </c>
      <c r="M3" s="39">
        <v>33.027999999999999</v>
      </c>
      <c r="N3" s="39" t="s">
        <v>123</v>
      </c>
      <c r="O3" s="48" t="s">
        <v>124</v>
      </c>
      <c r="P3" s="45">
        <v>77.2</v>
      </c>
      <c r="Q3" s="45">
        <v>7</v>
      </c>
      <c r="R3" s="45">
        <v>11.028</v>
      </c>
      <c r="S3" s="37" t="s">
        <v>36</v>
      </c>
      <c r="T3" s="3" t="s">
        <v>36</v>
      </c>
      <c r="U3" s="11">
        <v>2009</v>
      </c>
      <c r="V3" s="9" t="str">
        <f t="shared" ref="V3:V36" si="1">IF($C3="","",IF($J3="Thermal","N","Y"))</f>
        <v>N</v>
      </c>
      <c r="W3" s="118" t="str">
        <f t="shared" ref="W3:W37" si="2">IF($C3="","",IF($F3="N","Off-Grid"&amp;$U3,$J3&amp;$U3))</f>
        <v>Thermal2009</v>
      </c>
      <c r="X3" s="103">
        <v>198735</v>
      </c>
      <c r="Y3" s="34">
        <v>69755.399999999994</v>
      </c>
      <c r="Z3" s="27" t="s">
        <v>49</v>
      </c>
      <c r="AA3" s="125"/>
      <c r="AB3" s="125"/>
      <c r="AC3" s="104">
        <f t="shared" ref="AC3:AC37" si="3">IF($F3="N","",IF($J3="","",IF($J3="Hydro","",IF($X3="","",IF($Y3="",($AF3*3.6)/$AG3,($Y3*IF($AA3="",$AE3,$AA3)*IF($AB3="",$AF3,$AB3)/$X3))))))</f>
        <v>1.0547110547211107</v>
      </c>
      <c r="AD3" s="31">
        <f t="shared" ref="AD3:AD37" si="4">IF($F3="N","",IF($J3="","",IF($J3="Hydro","",IF($X3="","",$AC3*$X3))))</f>
        <v>209608.00145999994</v>
      </c>
      <c r="AE3" s="32">
        <f>IF($X3="","",IF($F3="N","",IF($J3="Hydro","",IF($AA3="",IF($K3="","",IF($K3="Coal",'IPCC Values'!$B$2,IF($K3="Oil",'IPCC Values'!$C$2,IF($K3="Diesel",'IPCC Values'!$D$2,IF($K3="Natural Gas",'IPCC Values'!$E$2))))),""))))</f>
        <v>39.799999999999997</v>
      </c>
      <c r="AF3" s="32">
        <f>IF($X3="","",IF($F3="N","",IF($J3="Hydro","",IF($AB3="",IF($K3="","",IF($K3="Coal",'IPCC Values'!$B$3,IF($K3="Oil",'IPCC Values'!$C$3,IF($K3="Diesel",'IPCC Values'!$D$3,IF($K3="Natural Gas",'IPCC Values'!$E$3))))),""))))</f>
        <v>7.5499999999999998E-2</v>
      </c>
      <c r="AG3" s="33">
        <f>IF($X3="","",IF($F3="N","",IF($J3="Hydro","",IF($AB3="",IF($K3="","",IF($K3="Coal",'IPCC Values'!$B$4,IF($K3="Oil",'IPCC Values'!$C$4,IF($K3="Diesel",'IPCC Values'!$D$4,IF($K3="Natural Gas",'IPCC Values'!$E$4))))),""))))</f>
        <v>0.46</v>
      </c>
      <c r="AI3" s="64" t="s">
        <v>191</v>
      </c>
      <c r="AJ3" s="64">
        <v>2011</v>
      </c>
      <c r="AK3" s="64">
        <v>2012</v>
      </c>
      <c r="AL3" s="64">
        <v>2013</v>
      </c>
      <c r="AM3" s="64" t="s">
        <v>152</v>
      </c>
    </row>
    <row r="4" spans="1:39" ht="30" x14ac:dyDescent="0.25">
      <c r="A4" s="12" t="s">
        <v>11</v>
      </c>
      <c r="B4" s="12">
        <v>948</v>
      </c>
      <c r="C4" s="38" t="s">
        <v>125</v>
      </c>
      <c r="D4" s="52" t="s">
        <v>120</v>
      </c>
      <c r="E4" s="52" t="s">
        <v>126</v>
      </c>
      <c r="F4" s="52" t="s">
        <v>34</v>
      </c>
      <c r="G4" s="52" t="s">
        <v>36</v>
      </c>
      <c r="H4" s="52" t="s">
        <v>127</v>
      </c>
      <c r="I4" s="52" t="s">
        <v>128</v>
      </c>
      <c r="J4" s="118" t="str">
        <f t="shared" si="0"/>
        <v>Hydro</v>
      </c>
      <c r="K4" s="11" t="s">
        <v>37</v>
      </c>
      <c r="L4" s="51">
        <v>1953</v>
      </c>
      <c r="M4" s="40">
        <v>10</v>
      </c>
      <c r="N4" s="41" t="s">
        <v>129</v>
      </c>
      <c r="O4" s="49" t="s">
        <v>130</v>
      </c>
      <c r="P4" s="46">
        <v>27</v>
      </c>
      <c r="Q4" s="46">
        <v>4</v>
      </c>
      <c r="R4" s="45" t="s">
        <v>131</v>
      </c>
      <c r="S4" s="53" t="s">
        <v>34</v>
      </c>
      <c r="T4" s="3" t="s">
        <v>36</v>
      </c>
      <c r="U4" s="11">
        <v>2009</v>
      </c>
      <c r="V4" s="9" t="str">
        <f t="shared" si="1"/>
        <v>Y</v>
      </c>
      <c r="W4" s="118" t="str">
        <f t="shared" si="2"/>
        <v>Hydro2009</v>
      </c>
      <c r="X4" s="103">
        <v>99160</v>
      </c>
      <c r="Y4" s="34"/>
      <c r="Z4" s="27"/>
      <c r="AA4" s="125"/>
      <c r="AB4" s="125"/>
      <c r="AC4" s="104" t="str">
        <f t="shared" si="3"/>
        <v/>
      </c>
      <c r="AD4" s="31" t="str">
        <f t="shared" si="4"/>
        <v/>
      </c>
      <c r="AE4" s="32" t="str">
        <f>IF($X4="","",IF($F4="N","",IF($J4="Hydro","",IF($AA4="",IF($K4="","",IF($K4="Coal",'IPCC Values'!$B$2,IF($K4="Oil",'IPCC Values'!$C$2,IF($K4="Diesel",'IPCC Values'!$D$2,IF($K4="Natural Gas",'IPCC Values'!$E$2))))),""))))</f>
        <v/>
      </c>
      <c r="AF4" s="32" t="str">
        <f>IF($X4="","",IF($F4="N","",IF($J4="Hydro","",IF($AB4="",IF($K4="","",IF($K4="Coal",'IPCC Values'!$B$3,IF($K4="Oil",'IPCC Values'!$C$3,IF($K4="Diesel",'IPCC Values'!$D$3,IF($K4="Natural Gas",'IPCC Values'!$E$3))))),""))))</f>
        <v/>
      </c>
      <c r="AG4" s="33" t="str">
        <f>IF($X4="","",IF($F4="N","",IF($J4="Hydro","",IF($AB4="",IF($K4="","",IF($K4="Coal",'IPCC Values'!$B$4,IF($K4="Oil",'IPCC Values'!$C$4,IF($K4="Diesel",'IPCC Values'!$D$4,IF($K4="Natural Gas",'IPCC Values'!$E$4))))),""))))</f>
        <v/>
      </c>
      <c r="AI4" s="63" t="s">
        <v>192</v>
      </c>
      <c r="AJ4" s="158">
        <f>SUMIFS($X$3:$X$36,$F$3:$F$36,"=Y",$U$3:$U$36,AJ3)</f>
        <v>540807</v>
      </c>
      <c r="AK4" s="158">
        <f t="shared" ref="AK4:AL4" si="5">SUMIFS($X$3:$X$36,$F$3:$F$36,"=Y",$U$3:$U$36,AK3)</f>
        <v>415242.93999999994</v>
      </c>
      <c r="AL4" s="158">
        <f t="shared" si="5"/>
        <v>666380.85000000009</v>
      </c>
      <c r="AM4" s="62">
        <f>SUM(AJ4:AL4)</f>
        <v>1622430.79</v>
      </c>
    </row>
    <row r="5" spans="1:39" x14ac:dyDescent="0.25">
      <c r="A5" s="12" t="s">
        <v>11</v>
      </c>
      <c r="B5" s="12">
        <v>949</v>
      </c>
      <c r="C5" s="38" t="s">
        <v>132</v>
      </c>
      <c r="D5" s="52" t="s">
        <v>120</v>
      </c>
      <c r="E5" s="52" t="s">
        <v>126</v>
      </c>
      <c r="F5" s="52" t="s">
        <v>34</v>
      </c>
      <c r="G5" s="52" t="s">
        <v>36</v>
      </c>
      <c r="H5" s="52" t="s">
        <v>133</v>
      </c>
      <c r="I5" s="52">
        <v>60</v>
      </c>
      <c r="J5" s="118" t="str">
        <f t="shared" si="0"/>
        <v>Hydro</v>
      </c>
      <c r="K5" s="11" t="s">
        <v>37</v>
      </c>
      <c r="L5" s="51">
        <v>1970</v>
      </c>
      <c r="M5" s="40">
        <v>15</v>
      </c>
      <c r="N5" s="40" t="s">
        <v>134</v>
      </c>
      <c r="O5" s="49" t="s">
        <v>134</v>
      </c>
      <c r="P5" s="46">
        <v>15</v>
      </c>
      <c r="Q5" s="46">
        <v>2</v>
      </c>
      <c r="R5" s="45">
        <v>7.5</v>
      </c>
      <c r="S5" s="53" t="s">
        <v>34</v>
      </c>
      <c r="T5" s="3" t="s">
        <v>36</v>
      </c>
      <c r="U5" s="11">
        <v>2009</v>
      </c>
      <c r="V5" s="9" t="str">
        <f t="shared" si="1"/>
        <v>Y</v>
      </c>
      <c r="W5" s="118" t="str">
        <f t="shared" si="2"/>
        <v>Hydro2009</v>
      </c>
      <c r="X5" s="103">
        <v>52470</v>
      </c>
      <c r="Y5" s="34"/>
      <c r="Z5" s="27"/>
      <c r="AA5" s="125"/>
      <c r="AB5" s="125"/>
      <c r="AC5" s="104" t="str">
        <f t="shared" si="3"/>
        <v/>
      </c>
      <c r="AD5" s="31" t="str">
        <f t="shared" si="4"/>
        <v/>
      </c>
      <c r="AE5" s="32" t="str">
        <f>IF($X5="","",IF($F5="N","",IF($J5="Hydro","",IF($AA5="",IF($K5="","",IF($K5="Coal",'IPCC Values'!$B$2,IF($K5="Oil",'IPCC Values'!$C$2,IF($K5="Diesel",'IPCC Values'!$D$2,IF($K5="Natural Gas",'IPCC Values'!$E$2))))),""))))</f>
        <v/>
      </c>
      <c r="AF5" s="32" t="str">
        <f>IF($X5="","",IF($F5="N","",IF($J5="Hydro","",IF($AB5="",IF($K5="","",IF($K5="Coal",'IPCC Values'!$B$3,IF($K5="Oil",'IPCC Values'!$C$3,IF($K5="Diesel",'IPCC Values'!$D$3,IF($K5="Natural Gas",'IPCC Values'!$E$3))))),""))))</f>
        <v/>
      </c>
      <c r="AG5" s="33" t="str">
        <f>IF($X5="","",IF($F5="N","",IF($J5="Hydro","",IF($AB5="",IF($K5="","",IF($K5="Coal",'IPCC Values'!$B$4,IF($K5="Oil",'IPCC Values'!$C$4,IF($K5="Diesel",'IPCC Values'!$D$4,IF($K5="Natural Gas",'IPCC Values'!$E$4))))),""))))</f>
        <v/>
      </c>
      <c r="AI5" s="63" t="s">
        <v>193</v>
      </c>
      <c r="AJ5" s="158">
        <f>SUMIFS($AD$3:$AD$36,$F$3:$F$36,"=Y",$U$3:$U$36,AJ3)</f>
        <v>92292.925295799985</v>
      </c>
      <c r="AK5" s="158">
        <f t="shared" ref="AK5:AL5" si="6">SUMIFS($AD$3:$AD$36,$F$3:$F$36,"=Y",$U$3:$U$36,AK3)</f>
        <v>173019.04812639998</v>
      </c>
      <c r="AL5" s="158">
        <f t="shared" si="6"/>
        <v>146633.9429772</v>
      </c>
      <c r="AM5" s="62">
        <f t="shared" ref="AM5:AM10" si="7">SUM(AJ5:AL5)</f>
        <v>411945.91639939998</v>
      </c>
    </row>
    <row r="6" spans="1:39" x14ac:dyDescent="0.25">
      <c r="A6" s="12" t="s">
        <v>11</v>
      </c>
      <c r="B6" s="12">
        <v>950</v>
      </c>
      <c r="C6" s="38" t="s">
        <v>135</v>
      </c>
      <c r="D6" s="52" t="s">
        <v>120</v>
      </c>
      <c r="E6" s="52" t="s">
        <v>126</v>
      </c>
      <c r="F6" s="52" t="s">
        <v>34</v>
      </c>
      <c r="G6" s="52" t="s">
        <v>36</v>
      </c>
      <c r="H6" s="52" t="s">
        <v>133</v>
      </c>
      <c r="I6" s="52">
        <v>60</v>
      </c>
      <c r="J6" s="118" t="str">
        <f t="shared" si="0"/>
        <v>Hydro</v>
      </c>
      <c r="K6" s="11" t="s">
        <v>37</v>
      </c>
      <c r="L6" s="51">
        <v>1985</v>
      </c>
      <c r="M6" s="40">
        <v>5</v>
      </c>
      <c r="N6" s="40" t="s">
        <v>134</v>
      </c>
      <c r="O6" s="49" t="s">
        <v>134</v>
      </c>
      <c r="P6" s="46">
        <v>5</v>
      </c>
      <c r="Q6" s="46">
        <v>2</v>
      </c>
      <c r="R6" s="45">
        <v>2.5</v>
      </c>
      <c r="S6" s="53" t="s">
        <v>34</v>
      </c>
      <c r="T6" s="3" t="s">
        <v>36</v>
      </c>
      <c r="U6" s="11">
        <v>2009</v>
      </c>
      <c r="V6" s="9" t="str">
        <f t="shared" si="1"/>
        <v>Y</v>
      </c>
      <c r="W6" s="118" t="str">
        <f t="shared" si="2"/>
        <v>Hydro2009</v>
      </c>
      <c r="X6" s="103">
        <v>134</v>
      </c>
      <c r="Y6" s="34"/>
      <c r="Z6" s="27"/>
      <c r="AA6" s="125"/>
      <c r="AB6" s="125"/>
      <c r="AC6" s="104" t="str">
        <f t="shared" si="3"/>
        <v/>
      </c>
      <c r="AD6" s="31" t="str">
        <f t="shared" si="4"/>
        <v/>
      </c>
      <c r="AE6" s="32" t="str">
        <f>IF($X6="","",IF($F6="N","",IF($J6="Hydro","",IF($AA6="",IF($K6="","",IF($K6="Coal",'IPCC Values'!$B$2,IF($K6="Oil",'IPCC Values'!$C$2,IF($K6="Diesel",'IPCC Values'!$D$2,IF($K6="Natural Gas",'IPCC Values'!$E$2))))),""))))</f>
        <v/>
      </c>
      <c r="AF6" s="32" t="str">
        <f>IF($X6="","",IF($F6="N","",IF($J6="Hydro","",IF($AB6="",IF($K6="","",IF($K6="Coal",'IPCC Values'!$B$3,IF($K6="Oil",'IPCC Values'!$C$3,IF($K6="Diesel",'IPCC Values'!$D$3,IF($K6="Natural Gas",'IPCC Values'!$E$3))))),""))))</f>
        <v/>
      </c>
      <c r="AG6" s="33" t="str">
        <f>IF($X6="","",IF($F6="N","",IF($J6="Hydro","",IF($AB6="",IF($K6="","",IF($K6="Coal",'IPCC Values'!$B$4,IF($K6="Oil",'IPCC Values'!$C$4,IF($K6="Diesel",'IPCC Values'!$D$4,IF($K6="Natural Gas",'IPCC Values'!$E$4))))),""))))</f>
        <v/>
      </c>
      <c r="AI6" s="63" t="s">
        <v>156</v>
      </c>
      <c r="AJ6" s="158">
        <f>0.1*AJ4</f>
        <v>54080.700000000004</v>
      </c>
      <c r="AK6" s="158">
        <f t="shared" ref="AK6:AL6" si="8">0.1*AK4</f>
        <v>41524.293999999994</v>
      </c>
      <c r="AL6" s="158">
        <f t="shared" si="8"/>
        <v>66638.085000000006</v>
      </c>
      <c r="AM6" s="62">
        <f t="shared" si="7"/>
        <v>162243.07900000003</v>
      </c>
    </row>
    <row r="7" spans="1:39" x14ac:dyDescent="0.25">
      <c r="A7" s="12" t="s">
        <v>11</v>
      </c>
      <c r="B7" s="12">
        <v>951</v>
      </c>
      <c r="C7" s="38" t="s">
        <v>136</v>
      </c>
      <c r="D7" s="52" t="s">
        <v>120</v>
      </c>
      <c r="E7" s="52" t="s">
        <v>126</v>
      </c>
      <c r="F7" s="52" t="s">
        <v>34</v>
      </c>
      <c r="G7" s="52" t="s">
        <v>36</v>
      </c>
      <c r="H7" s="52" t="s">
        <v>133</v>
      </c>
      <c r="I7" s="52">
        <v>97</v>
      </c>
      <c r="J7" s="118" t="str">
        <f t="shared" si="0"/>
        <v>Hydro</v>
      </c>
      <c r="K7" s="11" t="s">
        <v>37</v>
      </c>
      <c r="L7" s="51">
        <v>2000</v>
      </c>
      <c r="M7" s="40">
        <v>75</v>
      </c>
      <c r="N7" s="40" t="s">
        <v>134</v>
      </c>
      <c r="O7" s="49" t="s">
        <v>134</v>
      </c>
      <c r="P7" s="46">
        <v>75</v>
      </c>
      <c r="Q7" s="46">
        <v>3</v>
      </c>
      <c r="R7" s="45">
        <v>25</v>
      </c>
      <c r="S7" s="53" t="s">
        <v>34</v>
      </c>
      <c r="T7" s="3" t="s">
        <v>36</v>
      </c>
      <c r="U7" s="11">
        <v>2009</v>
      </c>
      <c r="V7" s="9" t="str">
        <f t="shared" si="1"/>
        <v>Y</v>
      </c>
      <c r="W7" s="118" t="str">
        <f t="shared" si="2"/>
        <v>Hydro2009</v>
      </c>
      <c r="X7" s="103">
        <v>287157</v>
      </c>
      <c r="Y7" s="34"/>
      <c r="Z7" s="27"/>
      <c r="AA7" s="125"/>
      <c r="AB7" s="125"/>
      <c r="AC7" s="104" t="str">
        <f t="shared" si="3"/>
        <v/>
      </c>
      <c r="AD7" s="31" t="str">
        <f t="shared" si="4"/>
        <v/>
      </c>
      <c r="AE7" s="32" t="str">
        <f>IF($X7="","",IF($F7="N","",IF($J7="Hydro","",IF($AA7="",IF($K7="","",IF($K7="Coal",'IPCC Values'!$B$2,IF($K7="Oil",'IPCC Values'!$C$2,IF($K7="Diesel",'IPCC Values'!$D$2,IF($K7="Natural Gas",'IPCC Values'!$E$2))))),""))))</f>
        <v/>
      </c>
      <c r="AF7" s="32" t="str">
        <f>IF($X7="","",IF($F7="N","",IF($J7="Hydro","",IF($AB7="",IF($K7="","",IF($K7="Coal",'IPCC Values'!$B$3,IF($K7="Oil",'IPCC Values'!$C$3,IF($K7="Diesel",'IPCC Values'!$D$3,IF($K7="Natural Gas",'IPCC Values'!$E$3))))),""))))</f>
        <v/>
      </c>
      <c r="AG7" s="33" t="str">
        <f>IF($X7="","",IF($F7="N","",IF($J7="Hydro","",IF($AB7="",IF($K7="","",IF($K7="Coal",'IPCC Values'!$B$4,IF($K7="Oil",'IPCC Values'!$C$4,IF($K7="Diesel",'IPCC Values'!$D$4,IF($K7="Natural Gas",'IPCC Values'!$E$4))))),""))))</f>
        <v/>
      </c>
      <c r="AI7" s="63" t="s">
        <v>157</v>
      </c>
      <c r="AJ7" s="158">
        <f>AJ6*0.8</f>
        <v>43264.560000000005</v>
      </c>
      <c r="AK7" s="158">
        <f t="shared" ref="AK7:AL7" si="9">AK6*0.8</f>
        <v>33219.4352</v>
      </c>
      <c r="AL7" s="158">
        <f t="shared" si="9"/>
        <v>53310.468000000008</v>
      </c>
      <c r="AM7" s="62">
        <f t="shared" si="7"/>
        <v>129794.46320000001</v>
      </c>
    </row>
    <row r="8" spans="1:39" x14ac:dyDescent="0.25">
      <c r="A8" s="12" t="s">
        <v>11</v>
      </c>
      <c r="B8" s="12">
        <v>952</v>
      </c>
      <c r="C8" s="38" t="s">
        <v>137</v>
      </c>
      <c r="D8" s="52" t="s">
        <v>120</v>
      </c>
      <c r="E8" s="52" t="s">
        <v>138</v>
      </c>
      <c r="F8" s="52" t="s">
        <v>34</v>
      </c>
      <c r="G8" s="52" t="s">
        <v>36</v>
      </c>
      <c r="H8" s="52" t="s">
        <v>139</v>
      </c>
      <c r="I8" s="52">
        <v>27</v>
      </c>
      <c r="J8" s="118" t="str">
        <f t="shared" si="0"/>
        <v>Hydro</v>
      </c>
      <c r="K8" s="11" t="s">
        <v>37</v>
      </c>
      <c r="L8" s="51">
        <v>1966</v>
      </c>
      <c r="M8" s="40">
        <v>3.2</v>
      </c>
      <c r="N8" s="40">
        <v>0.2</v>
      </c>
      <c r="O8" s="49" t="s">
        <v>140</v>
      </c>
      <c r="P8" s="46">
        <v>3.4</v>
      </c>
      <c r="Q8" s="46">
        <v>4</v>
      </c>
      <c r="R8" s="45">
        <v>0.85</v>
      </c>
      <c r="S8" s="53" t="s">
        <v>34</v>
      </c>
      <c r="T8" s="3" t="s">
        <v>36</v>
      </c>
      <c r="U8" s="11">
        <v>2009</v>
      </c>
      <c r="V8" s="9" t="str">
        <f t="shared" si="1"/>
        <v>Y</v>
      </c>
      <c r="W8" s="118" t="str">
        <f t="shared" si="2"/>
        <v>Hydro2009</v>
      </c>
      <c r="X8" s="103">
        <v>14930</v>
      </c>
      <c r="Y8" s="34"/>
      <c r="Z8" s="27"/>
      <c r="AA8" s="125"/>
      <c r="AB8" s="125"/>
      <c r="AC8" s="104" t="str">
        <f t="shared" si="3"/>
        <v/>
      </c>
      <c r="AD8" s="31" t="str">
        <f t="shared" si="4"/>
        <v/>
      </c>
      <c r="AE8" s="32" t="str">
        <f>IF($X8="","",IF($F8="N","",IF($J8="Hydro","",IF($AA8="",IF($K8="","",IF($K8="Coal",'IPCC Values'!$B$2,IF($K8="Oil",'IPCC Values'!$C$2,IF($K8="Diesel",'IPCC Values'!$D$2,IF($K8="Natural Gas",'IPCC Values'!$E$2))))),""))))</f>
        <v/>
      </c>
      <c r="AF8" s="32" t="str">
        <f>IF($X8="","",IF($F8="N","",IF($J8="Hydro","",IF($AB8="",IF($K8="","",IF($K8="Coal",'IPCC Values'!$B$3,IF($K8="Oil",'IPCC Values'!$C$3,IF($K8="Diesel",'IPCC Values'!$D$3,IF($K8="Natural Gas",'IPCC Values'!$E$3))))),""))))</f>
        <v/>
      </c>
      <c r="AG8" s="33" t="str">
        <f>IF($X8="","",IF($F8="N","",IF($J8="Hydro","",IF($AB8="",IF($K8="","",IF($K8="Coal",'IPCC Values'!$B$4,IF($K8="Oil",'IPCC Values'!$C$4,IF($K8="Diesel",'IPCC Values'!$D$4,IF($K8="Natural Gas",'IPCC Values'!$E$4))))),""))))</f>
        <v/>
      </c>
      <c r="AI8" s="63" t="s">
        <v>158</v>
      </c>
      <c r="AJ8" s="61">
        <f>AJ5/AJ4</f>
        <v>0.17065778604160076</v>
      </c>
      <c r="AK8" s="61">
        <f t="shared" ref="AK8:AL8" si="10">AK5/AK4</f>
        <v>0.41666945168628272</v>
      </c>
      <c r="AL8" s="61">
        <f t="shared" si="10"/>
        <v>0.22004525336704975</v>
      </c>
      <c r="AM8" s="61"/>
    </row>
    <row r="9" spans="1:39" ht="18.75" customHeight="1" x14ac:dyDescent="0.25">
      <c r="A9" s="12" t="s">
        <v>11</v>
      </c>
      <c r="B9" s="12">
        <v>953</v>
      </c>
      <c r="C9" s="38" t="s">
        <v>119</v>
      </c>
      <c r="D9" s="52" t="s">
        <v>120</v>
      </c>
      <c r="E9" s="52" t="s">
        <v>121</v>
      </c>
      <c r="F9" s="52" t="s">
        <v>34</v>
      </c>
      <c r="G9" s="52" t="s">
        <v>36</v>
      </c>
      <c r="H9" s="52" t="s">
        <v>122</v>
      </c>
      <c r="I9" s="52"/>
      <c r="J9" s="118" t="str">
        <f t="shared" si="0"/>
        <v>Thermal</v>
      </c>
      <c r="K9" s="11" t="s">
        <v>30</v>
      </c>
      <c r="L9" s="50">
        <v>1997</v>
      </c>
      <c r="M9" s="39">
        <v>33.027999999999999</v>
      </c>
      <c r="N9" s="39" t="s">
        <v>123</v>
      </c>
      <c r="O9" s="48" t="s">
        <v>141</v>
      </c>
      <c r="P9" s="45">
        <v>77.2</v>
      </c>
      <c r="Q9" s="45">
        <v>7</v>
      </c>
      <c r="R9" s="45">
        <v>11.028</v>
      </c>
      <c r="S9" s="37" t="s">
        <v>36</v>
      </c>
      <c r="T9" s="3" t="s">
        <v>36</v>
      </c>
      <c r="U9" s="11">
        <v>2010</v>
      </c>
      <c r="V9" s="9" t="str">
        <f t="shared" si="1"/>
        <v>N</v>
      </c>
      <c r="W9" s="118" t="str">
        <f t="shared" si="2"/>
        <v>Thermal2010</v>
      </c>
      <c r="X9" s="103">
        <v>140934</v>
      </c>
      <c r="Y9" s="34"/>
      <c r="Z9" s="27"/>
      <c r="AA9" s="125"/>
      <c r="AB9" s="125"/>
      <c r="AC9" s="104">
        <f t="shared" si="3"/>
        <v>0.5908695652173912</v>
      </c>
      <c r="AD9" s="31">
        <f t="shared" si="4"/>
        <v>83273.611304347811</v>
      </c>
      <c r="AE9" s="32">
        <f>IF($X9="","",IF($F9="N","",IF($J9="Hydro","",IF($AA9="",IF($K9="","",IF($K9="Coal",'IPCC Values'!$B$2,IF($K9="Oil",'IPCC Values'!$C$2,IF($K9="Diesel",'IPCC Values'!$D$2,IF($K9="Natural Gas",'IPCC Values'!$E$2))))),""))))</f>
        <v>39.799999999999997</v>
      </c>
      <c r="AF9" s="32">
        <f>IF($X9="","",IF($F9="N","",IF($J9="Hydro","",IF($AB9="",IF($K9="","",IF($K9="Coal",'IPCC Values'!$B$3,IF($K9="Oil",'IPCC Values'!$C$3,IF($K9="Diesel",'IPCC Values'!$D$3,IF($K9="Natural Gas",'IPCC Values'!$E$3))))),""))))</f>
        <v>7.5499999999999998E-2</v>
      </c>
      <c r="AG9" s="33">
        <f>IF($X9="","",IF($F9="N","",IF($J9="Hydro","",IF($AB9="",IF($K9="","",IF($K9="Coal",'IPCC Values'!$B$4,IF($K9="Oil",'IPCC Values'!$C$4,IF($K9="Diesel",'IPCC Values'!$D$4,IF($K9="Natural Gas",'IPCC Values'!$E$4))))),""))))</f>
        <v>0.46</v>
      </c>
      <c r="AI9" s="63" t="s">
        <v>159</v>
      </c>
      <c r="AJ9" s="61">
        <f>(AJ7+AJ5)/(AJ4+AJ6)</f>
        <v>0.22787071458327346</v>
      </c>
      <c r="AK9" s="61">
        <f t="shared" ref="AK9:AL9" si="11">(AK7+AK5)/(AK4+AK6)</f>
        <v>0.45151768335116615</v>
      </c>
      <c r="AL9" s="61">
        <f t="shared" si="11"/>
        <v>0.27276841215186348</v>
      </c>
      <c r="AM9" s="62"/>
    </row>
    <row r="10" spans="1:39" ht="21.75" customHeight="1" x14ac:dyDescent="0.25">
      <c r="A10" s="12" t="s">
        <v>11</v>
      </c>
      <c r="B10" s="12">
        <v>954</v>
      </c>
      <c r="C10" s="38" t="s">
        <v>125</v>
      </c>
      <c r="D10" s="52" t="s">
        <v>120</v>
      </c>
      <c r="E10" s="52" t="s">
        <v>126</v>
      </c>
      <c r="F10" s="52" t="s">
        <v>34</v>
      </c>
      <c r="G10" s="52" t="s">
        <v>36</v>
      </c>
      <c r="H10" s="52" t="s">
        <v>142</v>
      </c>
      <c r="I10" s="52" t="s">
        <v>128</v>
      </c>
      <c r="J10" s="118" t="str">
        <f t="shared" si="0"/>
        <v>Hydro</v>
      </c>
      <c r="K10" s="11" t="s">
        <v>37</v>
      </c>
      <c r="L10" s="51">
        <v>1953</v>
      </c>
      <c r="M10" s="40">
        <v>10</v>
      </c>
      <c r="N10" s="41" t="s">
        <v>129</v>
      </c>
      <c r="O10" s="49" t="s">
        <v>130</v>
      </c>
      <c r="P10" s="46">
        <v>27</v>
      </c>
      <c r="Q10" s="46">
        <v>4</v>
      </c>
      <c r="R10" s="45" t="s">
        <v>131</v>
      </c>
      <c r="S10" s="53" t="s">
        <v>34</v>
      </c>
      <c r="T10" s="3" t="s">
        <v>36</v>
      </c>
      <c r="U10" s="11">
        <v>2010</v>
      </c>
      <c r="V10" s="9" t="str">
        <f t="shared" si="1"/>
        <v>Y</v>
      </c>
      <c r="W10" s="118" t="str">
        <f t="shared" si="2"/>
        <v>Hydro2010</v>
      </c>
      <c r="X10" s="103">
        <v>95494</v>
      </c>
      <c r="Y10" s="34"/>
      <c r="Z10" s="27"/>
      <c r="AA10" s="125"/>
      <c r="AB10" s="125"/>
      <c r="AC10" s="104" t="str">
        <f t="shared" si="3"/>
        <v/>
      </c>
      <c r="AD10" s="31" t="str">
        <f t="shared" si="4"/>
        <v/>
      </c>
      <c r="AE10" s="32" t="str">
        <f>IF($X10="","",IF($F10="N","",IF($J10="Hydro","",IF($AA10="",IF($K10="","",IF($K10="Coal",'IPCC Values'!$B$2,IF($K10="Oil",'IPCC Values'!$C$2,IF($K10="Diesel",'IPCC Values'!$D$2,IF($K10="Natural Gas",'IPCC Values'!$E$2))))),""))))</f>
        <v/>
      </c>
      <c r="AF10" s="32" t="str">
        <f>IF($X10="","",IF($F10="N","",IF($J10="Hydro","",IF($AB10="",IF($K10="","",IF($K10="Coal",'IPCC Values'!$B$3,IF($K10="Oil",'IPCC Values'!$C$3,IF($K10="Diesel",'IPCC Values'!$D$3,IF($K10="Natural Gas",'IPCC Values'!$E$3))))),""))))</f>
        <v/>
      </c>
      <c r="AG10" s="33" t="str">
        <f>IF($X10="","",IF($F10="N","",IF($J10="Hydro","",IF($AB10="",IF($K10="","",IF($K10="Coal",'IPCC Values'!$B$4,IF($K10="Oil",'IPCC Values'!$C$4,IF($K10="Diesel",'IPCC Values'!$D$4,IF($K10="Natural Gas",'IPCC Values'!$E$4))))),""))))</f>
        <v/>
      </c>
      <c r="AI10" s="63" t="s">
        <v>160</v>
      </c>
      <c r="AJ10" s="60">
        <f>$AJ$4/$AM$4</f>
        <v>0.33333132194809983</v>
      </c>
      <c r="AK10" s="60">
        <f>$AK$4/$AM$4</f>
        <v>0.25593876950523103</v>
      </c>
      <c r="AL10" s="60">
        <f>$AL$4/$AM$4</f>
        <v>0.41072990854666908</v>
      </c>
      <c r="AM10" s="132">
        <f t="shared" si="7"/>
        <v>1</v>
      </c>
    </row>
    <row r="11" spans="1:39" x14ac:dyDescent="0.25">
      <c r="A11" s="12" t="s">
        <v>11</v>
      </c>
      <c r="B11" s="12">
        <v>955</v>
      </c>
      <c r="C11" s="38" t="s">
        <v>132</v>
      </c>
      <c r="D11" s="52" t="s">
        <v>120</v>
      </c>
      <c r="E11" s="52" t="s">
        <v>126</v>
      </c>
      <c r="F11" s="52" t="s">
        <v>34</v>
      </c>
      <c r="G11" s="52" t="s">
        <v>36</v>
      </c>
      <c r="H11" s="52" t="s">
        <v>133</v>
      </c>
      <c r="I11" s="52">
        <v>60</v>
      </c>
      <c r="J11" s="118" t="str">
        <f t="shared" si="0"/>
        <v>Hydro</v>
      </c>
      <c r="K11" s="11" t="s">
        <v>37</v>
      </c>
      <c r="L11" s="51">
        <v>1970</v>
      </c>
      <c r="M11" s="40">
        <v>15</v>
      </c>
      <c r="N11" s="40" t="s">
        <v>134</v>
      </c>
      <c r="O11" s="49" t="s">
        <v>134</v>
      </c>
      <c r="P11" s="46">
        <v>15</v>
      </c>
      <c r="Q11" s="46">
        <v>2</v>
      </c>
      <c r="R11" s="45">
        <v>7.5</v>
      </c>
      <c r="S11" s="53" t="s">
        <v>34</v>
      </c>
      <c r="T11" s="3" t="s">
        <v>36</v>
      </c>
      <c r="U11" s="11">
        <v>2010</v>
      </c>
      <c r="V11" s="9" t="str">
        <f t="shared" si="1"/>
        <v>Y</v>
      </c>
      <c r="W11" s="118" t="str">
        <f t="shared" si="2"/>
        <v>Hydro2010</v>
      </c>
      <c r="X11" s="103">
        <v>39538</v>
      </c>
      <c r="Y11" s="34"/>
      <c r="Z11" s="27"/>
      <c r="AA11" s="125"/>
      <c r="AB11" s="125"/>
      <c r="AC11" s="104" t="str">
        <f t="shared" si="3"/>
        <v/>
      </c>
      <c r="AD11" s="31" t="str">
        <f t="shared" si="4"/>
        <v/>
      </c>
      <c r="AE11" s="32" t="str">
        <f>IF($X11="","",IF($F11="N","",IF($J11="Hydro","",IF($AA11="",IF($K11="","",IF($K11="Coal",'IPCC Values'!$B$2,IF($K11="Oil",'IPCC Values'!$C$2,IF($K11="Diesel",'IPCC Values'!$D$2,IF($K11="Natural Gas",'IPCC Values'!$E$2))))),""))))</f>
        <v/>
      </c>
      <c r="AF11" s="32" t="str">
        <f>IF($X11="","",IF($F11="N","",IF($J11="Hydro","",IF($AB11="",IF($K11="","",IF($K11="Coal",'IPCC Values'!$B$3,IF($K11="Oil",'IPCC Values'!$C$3,IF($K11="Diesel",'IPCC Values'!$D$3,IF($K11="Natural Gas",'IPCC Values'!$E$3))))),""))))</f>
        <v/>
      </c>
      <c r="AG11" s="33" t="str">
        <f>IF($X11="","",IF($F11="N","",IF($J11="Hydro","",IF($AB11="",IF($K11="","",IF($K11="Coal",'IPCC Values'!$B$4,IF($K11="Oil",'IPCC Values'!$C$4,IF($K11="Diesel",'IPCC Values'!$D$4,IF($K11="Natural Gas",'IPCC Values'!$E$4))))),""))))</f>
        <v/>
      </c>
      <c r="AI11" s="63" t="s">
        <v>161</v>
      </c>
      <c r="AJ11" s="60">
        <f>(AJ6+AJ4)/($AM$6+$AM$4)</f>
        <v>0.33333132194809983</v>
      </c>
      <c r="AK11" s="60">
        <f t="shared" ref="AK11:AL11" si="12">(AK6+AK4)/($AM$6+$AM$4)</f>
        <v>0.25593876950523109</v>
      </c>
      <c r="AL11" s="60">
        <f t="shared" si="12"/>
        <v>0.41072990854666908</v>
      </c>
      <c r="AM11" s="132">
        <v>1</v>
      </c>
    </row>
    <row r="12" spans="1:39" x14ac:dyDescent="0.25">
      <c r="A12" s="12" t="s">
        <v>11</v>
      </c>
      <c r="B12" s="12">
        <v>956</v>
      </c>
      <c r="C12" s="38" t="s">
        <v>135</v>
      </c>
      <c r="D12" s="52" t="s">
        <v>120</v>
      </c>
      <c r="E12" s="52" t="s">
        <v>126</v>
      </c>
      <c r="F12" s="52" t="s">
        <v>34</v>
      </c>
      <c r="G12" s="52" t="s">
        <v>36</v>
      </c>
      <c r="H12" s="52" t="s">
        <v>133</v>
      </c>
      <c r="I12" s="52">
        <v>60</v>
      </c>
      <c r="J12" s="118" t="str">
        <f t="shared" si="0"/>
        <v>Hydro</v>
      </c>
      <c r="K12" s="11" t="s">
        <v>37</v>
      </c>
      <c r="L12" s="51">
        <v>1985</v>
      </c>
      <c r="M12" s="40">
        <v>5</v>
      </c>
      <c r="N12" s="40" t="s">
        <v>134</v>
      </c>
      <c r="O12" s="49" t="s">
        <v>134</v>
      </c>
      <c r="P12" s="46">
        <v>5</v>
      </c>
      <c r="Q12" s="46">
        <v>2</v>
      </c>
      <c r="R12" s="45">
        <v>2.5</v>
      </c>
      <c r="S12" s="53" t="s">
        <v>34</v>
      </c>
      <c r="T12" s="3" t="s">
        <v>36</v>
      </c>
      <c r="U12" s="11">
        <v>2010</v>
      </c>
      <c r="V12" s="9" t="str">
        <f t="shared" si="1"/>
        <v>Y</v>
      </c>
      <c r="W12" s="118" t="str">
        <f t="shared" si="2"/>
        <v>Hydro2010</v>
      </c>
      <c r="X12" s="103">
        <v>485</v>
      </c>
      <c r="Y12" s="34"/>
      <c r="Z12" s="27"/>
      <c r="AA12" s="125"/>
      <c r="AB12" s="125"/>
      <c r="AC12" s="104" t="str">
        <f t="shared" si="3"/>
        <v/>
      </c>
      <c r="AD12" s="31" t="str">
        <f t="shared" si="4"/>
        <v/>
      </c>
      <c r="AE12" s="32" t="str">
        <f>IF($X12="","",IF($F12="N","",IF($J12="Hydro","",IF($AA12="",IF($K12="","",IF($K12="Coal",'IPCC Values'!$B$2,IF($K12="Oil",'IPCC Values'!$C$2,IF($K12="Diesel",'IPCC Values'!$D$2,IF($K12="Natural Gas",'IPCC Values'!$E$2))))),""))))</f>
        <v/>
      </c>
      <c r="AF12" s="32" t="str">
        <f>IF($X12="","",IF($F12="N","",IF($J12="Hydro","",IF($AB12="",IF($K12="","",IF($K12="Coal",'IPCC Values'!$B$3,IF($K12="Oil",'IPCC Values'!$C$3,IF($K12="Diesel",'IPCC Values'!$D$3,IF($K12="Natural Gas",'IPCC Values'!$E$3))))),""))))</f>
        <v/>
      </c>
      <c r="AG12" s="33" t="str">
        <f>IF($X12="","",IF($F12="N","",IF($J12="Hydro","",IF($AB12="",IF($K12="","",IF($K12="Coal",'IPCC Values'!$B$4,IF($K12="Oil",'IPCC Values'!$C$4,IF($K12="Diesel",'IPCC Values'!$D$4,IF($K12="Natural Gas",'IPCC Values'!$E$4))))),""))))</f>
        <v/>
      </c>
      <c r="AI12" s="192" t="s">
        <v>174</v>
      </c>
      <c r="AJ12" s="193"/>
      <c r="AK12" s="193"/>
      <c r="AL12" s="194"/>
      <c r="AM12" s="178">
        <f>(AJ10*AJ8)+(AK10*AK8)+(AL10*AL8)</f>
        <v>0.25390661896856626</v>
      </c>
    </row>
    <row r="13" spans="1:39" x14ac:dyDescent="0.25">
      <c r="A13" s="12" t="s">
        <v>11</v>
      </c>
      <c r="B13" s="12">
        <v>957</v>
      </c>
      <c r="C13" s="38" t="s">
        <v>136</v>
      </c>
      <c r="D13" s="52" t="s">
        <v>120</v>
      </c>
      <c r="E13" s="52" t="s">
        <v>126</v>
      </c>
      <c r="F13" s="52" t="s">
        <v>34</v>
      </c>
      <c r="G13" s="52" t="s">
        <v>36</v>
      </c>
      <c r="H13" s="52" t="s">
        <v>133</v>
      </c>
      <c r="I13" s="52">
        <v>97</v>
      </c>
      <c r="J13" s="118" t="str">
        <f t="shared" si="0"/>
        <v>Hydro</v>
      </c>
      <c r="K13" s="11" t="s">
        <v>37</v>
      </c>
      <c r="L13" s="51">
        <v>2000</v>
      </c>
      <c r="M13" s="40">
        <v>75</v>
      </c>
      <c r="N13" s="40" t="s">
        <v>134</v>
      </c>
      <c r="O13" s="49" t="s">
        <v>134</v>
      </c>
      <c r="P13" s="46">
        <v>75</v>
      </c>
      <c r="Q13" s="46">
        <v>3</v>
      </c>
      <c r="R13" s="45">
        <v>25</v>
      </c>
      <c r="S13" s="53" t="s">
        <v>34</v>
      </c>
      <c r="T13" s="3" t="s">
        <v>36</v>
      </c>
      <c r="U13" s="11">
        <v>2010</v>
      </c>
      <c r="V13" s="9" t="str">
        <f t="shared" si="1"/>
        <v>Y</v>
      </c>
      <c r="W13" s="118" t="str">
        <f t="shared" si="2"/>
        <v>Hydro2010</v>
      </c>
      <c r="X13" s="103">
        <v>318772</v>
      </c>
      <c r="Y13" s="34"/>
      <c r="Z13" s="27"/>
      <c r="AA13" s="125"/>
      <c r="AB13" s="125"/>
      <c r="AC13" s="104" t="str">
        <f t="shared" si="3"/>
        <v/>
      </c>
      <c r="AD13" s="31" t="str">
        <f t="shared" si="4"/>
        <v/>
      </c>
      <c r="AE13" s="32" t="str">
        <f>IF($X13="","",IF($F13="N","",IF($J13="Hydro","",IF($AA13="",IF($K13="","",IF($K13="Coal",'IPCC Values'!$B$2,IF($K13="Oil",'IPCC Values'!$C$2,IF($K13="Diesel",'IPCC Values'!$D$2,IF($K13="Natural Gas",'IPCC Values'!$E$2))))),""))))</f>
        <v/>
      </c>
      <c r="AF13" s="32" t="str">
        <f>IF($X13="","",IF($F13="N","",IF($J13="Hydro","",IF($AB13="",IF($K13="","",IF($K13="Coal",'IPCC Values'!$B$3,IF($K13="Oil",'IPCC Values'!$C$3,IF($K13="Diesel",'IPCC Values'!$D$3,IF($K13="Natural Gas",'IPCC Values'!$E$3))))),""))))</f>
        <v/>
      </c>
      <c r="AG13" s="33" t="str">
        <f>IF($X13="","",IF($F13="N","",IF($J13="Hydro","",IF($AB13="",IF($K13="","",IF($K13="Coal",'IPCC Values'!$B$4,IF($K13="Oil",'IPCC Values'!$C$4,IF($K13="Diesel",'IPCC Values'!$D$4,IF($K13="Natural Gas",'IPCC Values'!$E$4))))),""))))</f>
        <v/>
      </c>
      <c r="AI13" s="195" t="s">
        <v>173</v>
      </c>
      <c r="AJ13" s="196"/>
      <c r="AK13" s="196"/>
      <c r="AL13" s="197"/>
      <c r="AM13" s="180">
        <f>(AJ11*AJ9)+(AK11*AK9)+(AL11*AL9)</f>
        <v>0.30355147178960573</v>
      </c>
    </row>
    <row r="14" spans="1:39" x14ac:dyDescent="0.25">
      <c r="A14" s="12" t="s">
        <v>11</v>
      </c>
      <c r="B14" s="12">
        <v>958</v>
      </c>
      <c r="C14" s="38" t="s">
        <v>137</v>
      </c>
      <c r="D14" s="52" t="s">
        <v>120</v>
      </c>
      <c r="E14" s="52" t="s">
        <v>138</v>
      </c>
      <c r="F14" s="52" t="s">
        <v>34</v>
      </c>
      <c r="G14" s="52" t="s">
        <v>36</v>
      </c>
      <c r="H14" s="52" t="s">
        <v>139</v>
      </c>
      <c r="I14" s="52">
        <v>27</v>
      </c>
      <c r="J14" s="118" t="str">
        <f t="shared" si="0"/>
        <v>Hydro</v>
      </c>
      <c r="K14" s="11" t="s">
        <v>37</v>
      </c>
      <c r="L14" s="51">
        <v>1966</v>
      </c>
      <c r="M14" s="40">
        <v>3.2</v>
      </c>
      <c r="N14" s="40">
        <v>0.2</v>
      </c>
      <c r="O14" s="49" t="s">
        <v>140</v>
      </c>
      <c r="P14" s="46">
        <v>3.4</v>
      </c>
      <c r="Q14" s="46">
        <v>4</v>
      </c>
      <c r="R14" s="45">
        <v>0.85</v>
      </c>
      <c r="S14" s="53" t="s">
        <v>34</v>
      </c>
      <c r="T14" s="3" t="s">
        <v>36</v>
      </c>
      <c r="U14" s="11">
        <v>2010</v>
      </c>
      <c r="V14" s="9" t="str">
        <f t="shared" si="1"/>
        <v>Y</v>
      </c>
      <c r="W14" s="118" t="str">
        <f t="shared" si="2"/>
        <v>Hydro2010</v>
      </c>
      <c r="X14" s="103">
        <v>13388</v>
      </c>
      <c r="Y14" s="34"/>
      <c r="Z14" s="27"/>
      <c r="AA14" s="125"/>
      <c r="AB14" s="125"/>
      <c r="AC14" s="104" t="str">
        <f t="shared" si="3"/>
        <v/>
      </c>
      <c r="AD14" s="31" t="str">
        <f t="shared" si="4"/>
        <v/>
      </c>
      <c r="AE14" s="32" t="str">
        <f>IF($X14="","",IF($F14="N","",IF($J14="Hydro","",IF($AA14="",IF($K14="","",IF($K14="Coal",'IPCC Values'!$B$2,IF($K14="Oil",'IPCC Values'!$C$2,IF($K14="Diesel",'IPCC Values'!$D$2,IF($K14="Natural Gas",'IPCC Values'!$E$2))))),""))))</f>
        <v/>
      </c>
      <c r="AF14" s="32" t="str">
        <f>IF($X14="","",IF($F14="N","",IF($J14="Hydro","",IF($AB14="",IF($K14="","",IF($K14="Coal",'IPCC Values'!$B$3,IF($K14="Oil",'IPCC Values'!$C$3,IF($K14="Diesel",'IPCC Values'!$D$3,IF($K14="Natural Gas",'IPCC Values'!$E$3))))),""))))</f>
        <v/>
      </c>
      <c r="AG14" s="33" t="str">
        <f>IF($X14="","",IF($F14="N","",IF($J14="Hydro","",IF($AB14="",IF($K14="","",IF($K14="Coal",'IPCC Values'!$B$4,IF($K14="Oil",'IPCC Values'!$C$4,IF($K14="Diesel",'IPCC Values'!$D$4,IF($K14="Natural Gas",'IPCC Values'!$E$4))))),""))))</f>
        <v/>
      </c>
    </row>
    <row r="15" spans="1:39" ht="30" x14ac:dyDescent="0.25">
      <c r="A15" s="12" t="s">
        <v>11</v>
      </c>
      <c r="B15" s="12">
        <v>959</v>
      </c>
      <c r="C15" s="38" t="s">
        <v>143</v>
      </c>
      <c r="D15" s="52" t="s">
        <v>120</v>
      </c>
      <c r="E15" s="52" t="s">
        <v>121</v>
      </c>
      <c r="F15" s="52" t="s">
        <v>34</v>
      </c>
      <c r="G15" s="52" t="s">
        <v>36</v>
      </c>
      <c r="H15" s="52" t="s">
        <v>122</v>
      </c>
      <c r="I15" s="52"/>
      <c r="J15" s="118" t="str">
        <f t="shared" si="0"/>
        <v>Thermal</v>
      </c>
      <c r="K15" s="11" t="s">
        <v>30</v>
      </c>
      <c r="L15" s="50">
        <v>1997</v>
      </c>
      <c r="M15" s="39">
        <v>33.027999999999999</v>
      </c>
      <c r="N15" s="39" t="s">
        <v>123</v>
      </c>
      <c r="O15" s="48" t="s">
        <v>141</v>
      </c>
      <c r="P15" s="45">
        <v>77.2</v>
      </c>
      <c r="Q15" s="45">
        <v>7</v>
      </c>
      <c r="R15" s="45">
        <v>11.028</v>
      </c>
      <c r="S15" s="54" t="s">
        <v>36</v>
      </c>
      <c r="T15" s="3" t="s">
        <v>36</v>
      </c>
      <c r="U15" s="11">
        <v>2011</v>
      </c>
      <c r="V15" s="9" t="str">
        <f t="shared" si="1"/>
        <v>N</v>
      </c>
      <c r="W15" s="118" t="str">
        <f t="shared" si="2"/>
        <v>Thermal2011</v>
      </c>
      <c r="X15" s="103">
        <v>133762</v>
      </c>
      <c r="Y15" s="34">
        <v>30714.142</v>
      </c>
      <c r="Z15" s="27" t="s">
        <v>49</v>
      </c>
      <c r="AA15" s="125"/>
      <c r="AB15" s="125"/>
      <c r="AC15" s="104">
        <f t="shared" si="3"/>
        <v>0.68997865833196259</v>
      </c>
      <c r="AD15" s="31">
        <f t="shared" si="4"/>
        <v>92292.925295799985</v>
      </c>
      <c r="AE15" s="32">
        <f>IF($X15="","",IF($F15="N","",IF($J15="Hydro","",IF($AA15="",IF($K15="","",IF($K15="Coal",'IPCC Values'!$B$2,IF($K15="Oil",'IPCC Values'!$C$2,IF($K15="Diesel",'IPCC Values'!$D$2,IF($K15="Natural Gas",'IPCC Values'!$E$2))))),""))))</f>
        <v>39.799999999999997</v>
      </c>
      <c r="AF15" s="32">
        <f>IF($X15="","",IF($F15="N","",IF($J15="Hydro","",IF($AB15="",IF($K15="","",IF($K15="Coal",'IPCC Values'!$B$3,IF($K15="Oil",'IPCC Values'!$C$3,IF($K15="Diesel",'IPCC Values'!$D$3,IF($K15="Natural Gas",'IPCC Values'!$E$3))))),""))))</f>
        <v>7.5499999999999998E-2</v>
      </c>
      <c r="AG15" s="33">
        <f>IF($X15="","",IF($F15="N","",IF($J15="Hydro","",IF($AB15="",IF($K15="","",IF($K15="Coal",'IPCC Values'!$B$4,IF($K15="Oil",'IPCC Values'!$C$4,IF($K15="Diesel",'IPCC Values'!$D$4,IF($K15="Natural Gas",'IPCC Values'!$E$4))))),""))))</f>
        <v>0.46</v>
      </c>
    </row>
    <row r="16" spans="1:39" ht="30" x14ac:dyDescent="0.25">
      <c r="A16" s="12" t="s">
        <v>11</v>
      </c>
      <c r="B16" s="12">
        <v>960</v>
      </c>
      <c r="C16" s="38" t="s">
        <v>125</v>
      </c>
      <c r="D16" s="52" t="s">
        <v>120</v>
      </c>
      <c r="E16" s="52" t="s">
        <v>126</v>
      </c>
      <c r="F16" s="52" t="s">
        <v>34</v>
      </c>
      <c r="G16" s="52" t="s">
        <v>36</v>
      </c>
      <c r="H16" s="52" t="s">
        <v>144</v>
      </c>
      <c r="I16" s="52" t="s">
        <v>145</v>
      </c>
      <c r="J16" s="118" t="str">
        <f t="shared" si="0"/>
        <v>Hydro</v>
      </c>
      <c r="K16" s="11" t="s">
        <v>37</v>
      </c>
      <c r="L16" s="51">
        <v>1953</v>
      </c>
      <c r="M16" s="40">
        <v>10</v>
      </c>
      <c r="N16" s="41" t="s">
        <v>129</v>
      </c>
      <c r="O16" s="49" t="s">
        <v>130</v>
      </c>
      <c r="P16" s="46">
        <v>27</v>
      </c>
      <c r="Q16" s="46">
        <v>4</v>
      </c>
      <c r="R16" s="45" t="s">
        <v>131</v>
      </c>
      <c r="S16" s="53" t="s">
        <v>34</v>
      </c>
      <c r="T16" s="3" t="s">
        <v>36</v>
      </c>
      <c r="U16" s="11">
        <v>2011</v>
      </c>
      <c r="V16" s="9" t="str">
        <f t="shared" si="1"/>
        <v>Y</v>
      </c>
      <c r="W16" s="118" t="str">
        <f t="shared" si="2"/>
        <v>Hydro2011</v>
      </c>
      <c r="X16" s="103">
        <v>74735</v>
      </c>
      <c r="Y16" s="34"/>
      <c r="Z16" s="27"/>
      <c r="AA16" s="125"/>
      <c r="AB16" s="125"/>
      <c r="AC16" s="104" t="str">
        <f t="shared" si="3"/>
        <v/>
      </c>
      <c r="AD16" s="31" t="str">
        <f t="shared" si="4"/>
        <v/>
      </c>
      <c r="AE16" s="32" t="str">
        <f>IF($X16="","",IF($F16="N","",IF($J16="Hydro","",IF($AA16="",IF($K16="","",IF($K16="Coal",'IPCC Values'!$B$2,IF($K16="Oil",'IPCC Values'!$C$2,IF($K16="Diesel",'IPCC Values'!$D$2,IF($K16="Natural Gas",'IPCC Values'!$E$2))))),""))))</f>
        <v/>
      </c>
      <c r="AF16" s="32" t="str">
        <f>IF($X16="","",IF($F16="N","",IF($J16="Hydro","",IF($AB16="",IF($K16="","",IF($K16="Coal",'IPCC Values'!$B$3,IF($K16="Oil",'IPCC Values'!$C$3,IF($K16="Diesel",'IPCC Values'!$D$3,IF($K16="Natural Gas",'IPCC Values'!$E$3))))),""))))</f>
        <v/>
      </c>
      <c r="AG16" s="33" t="str">
        <f>IF($X16="","",IF($F16="N","",IF($J16="Hydro","",IF($AB16="",IF($K16="","",IF($K16="Coal",'IPCC Values'!$B$4,IF($K16="Oil",'IPCC Values'!$C$4,IF($K16="Diesel",'IPCC Values'!$D$4,IF($K16="Natural Gas",'IPCC Values'!$E$4))))),""))))</f>
        <v/>
      </c>
    </row>
    <row r="17" spans="1:40" x14ac:dyDescent="0.25">
      <c r="A17" s="12" t="s">
        <v>11</v>
      </c>
      <c r="B17" s="12">
        <v>961</v>
      </c>
      <c r="C17" s="38" t="s">
        <v>132</v>
      </c>
      <c r="D17" s="52" t="s">
        <v>120</v>
      </c>
      <c r="E17" s="52" t="s">
        <v>126</v>
      </c>
      <c r="F17" s="52" t="s">
        <v>34</v>
      </c>
      <c r="G17" s="52" t="s">
        <v>36</v>
      </c>
      <c r="H17" s="52" t="s">
        <v>133</v>
      </c>
      <c r="I17" s="52">
        <v>60</v>
      </c>
      <c r="J17" s="118" t="str">
        <f t="shared" si="0"/>
        <v>Hydro</v>
      </c>
      <c r="K17" s="11" t="s">
        <v>37</v>
      </c>
      <c r="L17" s="51">
        <v>1970</v>
      </c>
      <c r="M17" s="40">
        <v>15</v>
      </c>
      <c r="N17" s="40" t="s">
        <v>134</v>
      </c>
      <c r="O17" s="49" t="s">
        <v>134</v>
      </c>
      <c r="P17" s="46">
        <v>15</v>
      </c>
      <c r="Q17" s="46">
        <v>2</v>
      </c>
      <c r="R17" s="45">
        <v>7.5</v>
      </c>
      <c r="S17" s="53" t="s">
        <v>34</v>
      </c>
      <c r="T17" s="3" t="s">
        <v>36</v>
      </c>
      <c r="U17" s="11">
        <v>2011</v>
      </c>
      <c r="V17" s="9" t="str">
        <f t="shared" si="1"/>
        <v>Y</v>
      </c>
      <c r="W17" s="118" t="str">
        <f t="shared" si="2"/>
        <v>Hydro2011</v>
      </c>
      <c r="X17" s="103">
        <v>40293</v>
      </c>
      <c r="Y17" s="34"/>
      <c r="Z17" s="27"/>
      <c r="AA17" s="125"/>
      <c r="AB17" s="125"/>
      <c r="AC17" s="104" t="str">
        <f t="shared" si="3"/>
        <v/>
      </c>
      <c r="AD17" s="31" t="str">
        <f t="shared" si="4"/>
        <v/>
      </c>
      <c r="AE17" s="32" t="str">
        <f>IF($X17="","",IF($F17="N","",IF($J17="Hydro","",IF($AA17="",IF($K17="","",IF($K17="Coal",'IPCC Values'!$B$2,IF($K17="Oil",'IPCC Values'!$C$2,IF($K17="Diesel",'IPCC Values'!$D$2,IF($K17="Natural Gas",'IPCC Values'!$E$2))))),""))))</f>
        <v/>
      </c>
      <c r="AF17" s="32" t="str">
        <f>IF($X17="","",IF($F17="N","",IF($J17="Hydro","",IF($AB17="",IF($K17="","",IF($K17="Coal",'IPCC Values'!$B$3,IF($K17="Oil",'IPCC Values'!$C$3,IF($K17="Diesel",'IPCC Values'!$D$3,IF($K17="Natural Gas",'IPCC Values'!$E$3))))),""))))</f>
        <v/>
      </c>
      <c r="AG17" s="33" t="str">
        <f>IF($X17="","",IF($F17="N","",IF($J17="Hydro","",IF($AB17="",IF($K17="","",IF($K17="Coal",'IPCC Values'!$B$4,IF($K17="Oil",'IPCC Values'!$C$4,IF($K17="Diesel",'IPCC Values'!$D$4,IF($K17="Natural Gas",'IPCC Values'!$E$4))))),""))))</f>
        <v/>
      </c>
    </row>
    <row r="18" spans="1:40" x14ac:dyDescent="0.25">
      <c r="A18" s="12" t="s">
        <v>11</v>
      </c>
      <c r="B18" s="12">
        <v>962</v>
      </c>
      <c r="C18" s="38" t="s">
        <v>135</v>
      </c>
      <c r="D18" s="52" t="s">
        <v>120</v>
      </c>
      <c r="E18" s="52" t="s">
        <v>126</v>
      </c>
      <c r="F18" s="52" t="s">
        <v>34</v>
      </c>
      <c r="G18" s="52" t="s">
        <v>36</v>
      </c>
      <c r="H18" s="52" t="s">
        <v>133</v>
      </c>
      <c r="I18" s="52">
        <v>60</v>
      </c>
      <c r="J18" s="118" t="str">
        <f t="shared" si="0"/>
        <v>Hydro</v>
      </c>
      <c r="K18" s="11" t="s">
        <v>37</v>
      </c>
      <c r="L18" s="51">
        <v>1985</v>
      </c>
      <c r="M18" s="40">
        <v>5</v>
      </c>
      <c r="N18" s="40" t="s">
        <v>134</v>
      </c>
      <c r="O18" s="49" t="s">
        <v>134</v>
      </c>
      <c r="P18" s="46">
        <v>5</v>
      </c>
      <c r="Q18" s="46">
        <v>2</v>
      </c>
      <c r="R18" s="45">
        <v>2.5</v>
      </c>
      <c r="S18" s="53" t="s">
        <v>34</v>
      </c>
      <c r="T18" s="3" t="s">
        <v>36</v>
      </c>
      <c r="U18" s="11">
        <v>2011</v>
      </c>
      <c r="V18" s="9" t="str">
        <f t="shared" si="1"/>
        <v>Y</v>
      </c>
      <c r="W18" s="118" t="str">
        <f t="shared" si="2"/>
        <v>Hydro2011</v>
      </c>
      <c r="X18" s="103"/>
      <c r="Y18" s="34"/>
      <c r="Z18" s="27"/>
      <c r="AA18" s="125"/>
      <c r="AB18" s="125"/>
      <c r="AC18" s="104" t="str">
        <f t="shared" si="3"/>
        <v/>
      </c>
      <c r="AD18" s="31" t="str">
        <f t="shared" si="4"/>
        <v/>
      </c>
      <c r="AE18" s="32" t="str">
        <f>IF($X18="","",IF($F18="N","",IF($J18="Hydro","",IF($AA18="",IF($K18="","",IF($K18="Coal",'IPCC Values'!$B$2,IF($K18="Oil",'IPCC Values'!$C$2,IF($K18="Diesel",'IPCC Values'!$D$2,IF($K18="Natural Gas",'IPCC Values'!$E$2))))),""))))</f>
        <v/>
      </c>
      <c r="AF18" s="32" t="str">
        <f>IF($X18="","",IF($F18="N","",IF($J18="Hydro","",IF($AB18="",IF($K18="","",IF($K18="Coal",'IPCC Values'!$B$3,IF($K18="Oil",'IPCC Values'!$C$3,IF($K18="Diesel",'IPCC Values'!$D$3,IF($K18="Natural Gas",'IPCC Values'!$E$3))))),""))))</f>
        <v/>
      </c>
      <c r="AG18" s="33" t="str">
        <f>IF($X18="","",IF($F18="N","",IF($J18="Hydro","",IF($AB18="",IF($K18="","",IF($K18="Coal",'IPCC Values'!$B$4,IF($K18="Oil",'IPCC Values'!$C$4,IF($K18="Diesel",'IPCC Values'!$D$4,IF($K18="Natural Gas",'IPCC Values'!$E$4))))),""))))</f>
        <v/>
      </c>
    </row>
    <row r="19" spans="1:40" x14ac:dyDescent="0.25">
      <c r="A19" s="12" t="s">
        <v>11</v>
      </c>
      <c r="B19" s="12">
        <v>963</v>
      </c>
      <c r="C19" s="38" t="s">
        <v>136</v>
      </c>
      <c r="D19" s="52" t="s">
        <v>120</v>
      </c>
      <c r="E19" s="52" t="s">
        <v>126</v>
      </c>
      <c r="F19" s="52" t="s">
        <v>34</v>
      </c>
      <c r="G19" s="52" t="s">
        <v>36</v>
      </c>
      <c r="H19" s="52" t="s">
        <v>133</v>
      </c>
      <c r="I19" s="52">
        <v>97</v>
      </c>
      <c r="J19" s="118" t="str">
        <f t="shared" si="0"/>
        <v>Hydro</v>
      </c>
      <c r="K19" s="11" t="s">
        <v>37</v>
      </c>
      <c r="L19" s="51">
        <v>2000</v>
      </c>
      <c r="M19" s="40">
        <v>75</v>
      </c>
      <c r="N19" s="40" t="s">
        <v>134</v>
      </c>
      <c r="O19" s="49" t="s">
        <v>134</v>
      </c>
      <c r="P19" s="46">
        <v>75</v>
      </c>
      <c r="Q19" s="46">
        <v>3</v>
      </c>
      <c r="R19" s="45">
        <v>25</v>
      </c>
      <c r="S19" s="53" t="s">
        <v>34</v>
      </c>
      <c r="T19" s="3" t="s">
        <v>36</v>
      </c>
      <c r="U19" s="11">
        <v>2011</v>
      </c>
      <c r="V19" s="9" t="str">
        <f t="shared" si="1"/>
        <v>Y</v>
      </c>
      <c r="W19" s="118" t="str">
        <f t="shared" si="2"/>
        <v>Hydro2011</v>
      </c>
      <c r="X19" s="103">
        <v>278970</v>
      </c>
      <c r="Y19" s="34"/>
      <c r="Z19" s="27"/>
      <c r="AA19" s="125"/>
      <c r="AB19" s="125"/>
      <c r="AC19" s="104" t="str">
        <f t="shared" si="3"/>
        <v/>
      </c>
      <c r="AD19" s="31" t="str">
        <f t="shared" si="4"/>
        <v/>
      </c>
      <c r="AE19" s="32" t="str">
        <f>IF($X19="","",IF($F19="N","",IF($J19="Hydro","",IF($AA19="",IF($K19="","",IF($K19="Coal",'IPCC Values'!$B$2,IF($K19="Oil",'IPCC Values'!$C$2,IF($K19="Diesel",'IPCC Values'!$D$2,IF($K19="Natural Gas",'IPCC Values'!$E$2))))),""))))</f>
        <v/>
      </c>
      <c r="AF19" s="32" t="str">
        <f>IF($X19="","",IF($F19="N","",IF($J19="Hydro","",IF($AB19="",IF($K19="","",IF($K19="Coal",'IPCC Values'!$B$3,IF($K19="Oil",'IPCC Values'!$C$3,IF($K19="Diesel",'IPCC Values'!$D$3,IF($K19="Natural Gas",'IPCC Values'!$E$3))))),""))))</f>
        <v/>
      </c>
      <c r="AG19" s="33" t="str">
        <f>IF($X19="","",IF($F19="N","",IF($J19="Hydro","",IF($AB19="",IF($K19="","",IF($K19="Coal",'IPCC Values'!$B$4,IF($K19="Oil",'IPCC Values'!$C$4,IF($K19="Diesel",'IPCC Values'!$D$4,IF($K19="Natural Gas",'IPCC Values'!$E$4))))),""))))</f>
        <v/>
      </c>
    </row>
    <row r="20" spans="1:40" x14ac:dyDescent="0.25">
      <c r="A20" s="12" t="s">
        <v>11</v>
      </c>
      <c r="B20" s="12">
        <v>964</v>
      </c>
      <c r="C20" s="38" t="s">
        <v>137</v>
      </c>
      <c r="D20" s="52" t="s">
        <v>120</v>
      </c>
      <c r="E20" s="52" t="s">
        <v>138</v>
      </c>
      <c r="F20" s="52" t="s">
        <v>34</v>
      </c>
      <c r="G20" s="52" t="s">
        <v>36</v>
      </c>
      <c r="H20" s="52" t="s">
        <v>139</v>
      </c>
      <c r="I20" s="52">
        <v>27</v>
      </c>
      <c r="J20" s="118" t="str">
        <f t="shared" si="0"/>
        <v>Hydro</v>
      </c>
      <c r="K20" s="11" t="s">
        <v>37</v>
      </c>
      <c r="L20" s="51">
        <v>1966</v>
      </c>
      <c r="M20" s="40">
        <v>3.2</v>
      </c>
      <c r="N20" s="40">
        <v>0.2</v>
      </c>
      <c r="O20" s="51">
        <v>2005</v>
      </c>
      <c r="P20" s="46">
        <v>3.4</v>
      </c>
      <c r="Q20" s="46">
        <v>4</v>
      </c>
      <c r="R20" s="45">
        <v>0.85</v>
      </c>
      <c r="S20" s="53" t="s">
        <v>34</v>
      </c>
      <c r="T20" s="3" t="s">
        <v>36</v>
      </c>
      <c r="U20" s="11">
        <v>2011</v>
      </c>
      <c r="V20" s="9" t="str">
        <f t="shared" si="1"/>
        <v>Y</v>
      </c>
      <c r="W20" s="118" t="str">
        <f t="shared" si="2"/>
        <v>Hydro2011</v>
      </c>
      <c r="X20" s="103">
        <v>13047</v>
      </c>
      <c r="Y20" s="34"/>
      <c r="Z20" s="27"/>
      <c r="AA20" s="125"/>
      <c r="AB20" s="125"/>
      <c r="AC20" s="104" t="str">
        <f t="shared" si="3"/>
        <v/>
      </c>
      <c r="AD20" s="31" t="str">
        <f t="shared" si="4"/>
        <v/>
      </c>
      <c r="AE20" s="32" t="str">
        <f>IF($X20="","",IF($F20="N","",IF($J20="Hydro","",IF($AA20="",IF($K20="","",IF($K20="Coal",'IPCC Values'!$B$2,IF($K20="Oil",'IPCC Values'!$C$2,IF($K20="Diesel",'IPCC Values'!$D$2,IF($K20="Natural Gas",'IPCC Values'!$E$2))))),""))))</f>
        <v/>
      </c>
      <c r="AF20" s="32" t="str">
        <f>IF($X20="","",IF($F20="N","",IF($J20="Hydro","",IF($AB20="",IF($K20="","",IF($K20="Coal",'IPCC Values'!$B$3,IF($K20="Oil",'IPCC Values'!$C$3,IF($K20="Diesel",'IPCC Values'!$D$3,IF($K20="Natural Gas",'IPCC Values'!$E$3))))),""))))</f>
        <v/>
      </c>
      <c r="AG20" s="33" t="str">
        <f>IF($X20="","",IF($F20="N","",IF($J20="Hydro","",IF($AB20="",IF($K20="","",IF($K20="Coal",'IPCC Values'!$B$4,IF($K20="Oil",'IPCC Values'!$C$4,IF($K20="Diesel",'IPCC Values'!$D$4,IF($K20="Natural Gas",'IPCC Values'!$E$4))))),""))))</f>
        <v/>
      </c>
    </row>
    <row r="21" spans="1:40" ht="30" x14ac:dyDescent="0.25">
      <c r="A21" s="12" t="s">
        <v>11</v>
      </c>
      <c r="B21" s="12">
        <v>965</v>
      </c>
      <c r="C21" s="38" t="s">
        <v>143</v>
      </c>
      <c r="D21" s="52" t="s">
        <v>120</v>
      </c>
      <c r="E21" s="52" t="s">
        <v>121</v>
      </c>
      <c r="F21" s="52" t="s">
        <v>34</v>
      </c>
      <c r="G21" s="52" t="s">
        <v>36</v>
      </c>
      <c r="H21" s="52" t="s">
        <v>122</v>
      </c>
      <c r="I21" s="52"/>
      <c r="J21" s="118" t="str">
        <f t="shared" si="0"/>
        <v>Thermal</v>
      </c>
      <c r="K21" s="11" t="s">
        <v>30</v>
      </c>
      <c r="L21" s="51">
        <v>1997</v>
      </c>
      <c r="M21" s="39">
        <v>33.027999999999999</v>
      </c>
      <c r="N21" s="39" t="s">
        <v>123</v>
      </c>
      <c r="O21" s="48" t="s">
        <v>141</v>
      </c>
      <c r="P21" s="45">
        <v>77.2</v>
      </c>
      <c r="Q21" s="45">
        <v>7</v>
      </c>
      <c r="R21" s="45">
        <v>11.028</v>
      </c>
      <c r="S21" s="37" t="s">
        <v>36</v>
      </c>
      <c r="T21" s="37" t="s">
        <v>36</v>
      </c>
      <c r="U21" s="11">
        <v>2012</v>
      </c>
      <c r="V21" s="9" t="str">
        <f t="shared" si="1"/>
        <v>N</v>
      </c>
      <c r="W21" s="118" t="str">
        <f t="shared" si="2"/>
        <v>Thermal2012</v>
      </c>
      <c r="X21" s="103">
        <v>221070.58</v>
      </c>
      <c r="Y21" s="34">
        <v>51720.447999999997</v>
      </c>
      <c r="Z21" s="27" t="s">
        <v>49</v>
      </c>
      <c r="AA21" s="125"/>
      <c r="AB21" s="125"/>
      <c r="AC21" s="104">
        <f t="shared" si="3"/>
        <v>0.70300975460054427</v>
      </c>
      <c r="AD21" s="31">
        <f t="shared" si="4"/>
        <v>155414.77419519998</v>
      </c>
      <c r="AE21" s="32">
        <f>IF($X21="","",IF($F21="N","",IF($J21="Hydro","",IF($AA21="",IF($K21="","",IF($K21="Coal",'IPCC Values'!$B$2,IF($K21="Oil",'IPCC Values'!$C$2,IF($K21="Diesel",'IPCC Values'!$D$2,IF($K21="Natural Gas",'IPCC Values'!$E$2))))),""))))</f>
        <v>39.799999999999997</v>
      </c>
      <c r="AF21" s="32">
        <f>IF($X21="","",IF($F21="N","",IF($J21="Hydro","",IF($AB21="",IF($K21="","",IF($K21="Coal",'IPCC Values'!$B$3,IF($K21="Oil",'IPCC Values'!$C$3,IF($K21="Diesel",'IPCC Values'!$D$3,IF($K21="Natural Gas",'IPCC Values'!$E$3))))),""))))</f>
        <v>7.5499999999999998E-2</v>
      </c>
      <c r="AG21" s="33">
        <f>IF($X21="","",IF($F21="N","",IF($J21="Hydro","",IF($AB21="",IF($K21="","",IF($K21="Coal",'IPCC Values'!$B$4,IF($K21="Oil",'IPCC Values'!$C$4,IF($K21="Diesel",'IPCC Values'!$D$4,IF($K21="Natural Gas",'IPCC Values'!$E$4))))),""))))</f>
        <v>0.46</v>
      </c>
      <c r="AJ21" s="56"/>
    </row>
    <row r="22" spans="1:40" x14ac:dyDescent="0.25">
      <c r="A22" s="12" t="s">
        <v>11</v>
      </c>
      <c r="B22" s="12">
        <v>966</v>
      </c>
      <c r="C22" s="38" t="s">
        <v>146</v>
      </c>
      <c r="D22" s="52" t="s">
        <v>120</v>
      </c>
      <c r="E22" s="52" t="s">
        <v>121</v>
      </c>
      <c r="F22" s="52" t="s">
        <v>34</v>
      </c>
      <c r="G22" s="52" t="s">
        <v>36</v>
      </c>
      <c r="H22" s="52" t="s">
        <v>122</v>
      </c>
      <c r="I22" s="52">
        <v>25</v>
      </c>
      <c r="J22" s="118" t="str">
        <f t="shared" si="0"/>
        <v>Thermal</v>
      </c>
      <c r="K22" s="11" t="s">
        <v>0</v>
      </c>
      <c r="L22" s="50">
        <v>2012</v>
      </c>
      <c r="M22" s="40">
        <v>10</v>
      </c>
      <c r="N22" s="42" t="s">
        <v>134</v>
      </c>
      <c r="O22" s="49" t="s">
        <v>134</v>
      </c>
      <c r="P22" s="47">
        <v>10</v>
      </c>
      <c r="Q22" s="46">
        <v>10</v>
      </c>
      <c r="R22" s="45">
        <v>1</v>
      </c>
      <c r="S22" s="35" t="s">
        <v>36</v>
      </c>
      <c r="T22" s="3" t="s">
        <v>36</v>
      </c>
      <c r="U22" s="11">
        <v>2012</v>
      </c>
      <c r="V22" s="9" t="str">
        <f t="shared" si="1"/>
        <v>N</v>
      </c>
      <c r="W22" s="118" t="str">
        <f t="shared" si="2"/>
        <v>Thermal2012</v>
      </c>
      <c r="X22" s="103">
        <v>16477.32</v>
      </c>
      <c r="Y22" s="34">
        <v>5857.08</v>
      </c>
      <c r="Z22" s="27" t="s">
        <v>49</v>
      </c>
      <c r="AA22" s="125"/>
      <c r="AB22" s="125"/>
      <c r="AC22" s="104">
        <f t="shared" si="3"/>
        <v>1.0683942492589813</v>
      </c>
      <c r="AD22" s="31">
        <f t="shared" si="4"/>
        <v>17604.273931199998</v>
      </c>
      <c r="AE22" s="32">
        <f>IF($X22="","",IF($F22="N","",IF($J22="Hydro","",IF($AA22="",IF($K22="","",IF($K22="Coal",'IPCC Values'!$B$2,IF($K22="Oil",'IPCC Values'!$C$2,IF($K22="Diesel",'IPCC Values'!$D$2,IF($K22="Natural Gas",'IPCC Values'!$E$2))))),""))))</f>
        <v>41.4</v>
      </c>
      <c r="AF22" s="32">
        <f>IF($X22="","",IF($F22="N","",IF($J22="Hydro","",IF($AB22="",IF($K22="","",IF($K22="Coal",'IPCC Values'!$B$3,IF($K22="Oil",'IPCC Values'!$C$3,IF($K22="Diesel",'IPCC Values'!$D$3,IF($K22="Natural Gas",'IPCC Values'!$E$3))))),""))))</f>
        <v>7.2599999999999998E-2</v>
      </c>
      <c r="AG22" s="33">
        <f>IF($X22="","",IF($F22="N","",IF($J22="Hydro","",IF($AB22="",IF($K22="","",IF($K22="Coal",'IPCC Values'!$B$4,IF($K22="Oil",'IPCC Values'!$C$4,IF($K22="Diesel",'IPCC Values'!$D$4,IF($K22="Natural Gas",'IPCC Values'!$E$4))))),""))))</f>
        <v>0.46</v>
      </c>
      <c r="AJ22" s="56"/>
    </row>
    <row r="23" spans="1:40" ht="30" x14ac:dyDescent="0.25">
      <c r="A23" s="12" t="s">
        <v>11</v>
      </c>
      <c r="B23" s="12">
        <v>967</v>
      </c>
      <c r="C23" s="38" t="s">
        <v>125</v>
      </c>
      <c r="D23" s="52" t="s">
        <v>120</v>
      </c>
      <c r="E23" s="52" t="s">
        <v>126</v>
      </c>
      <c r="F23" s="52" t="s">
        <v>34</v>
      </c>
      <c r="G23" s="52" t="s">
        <v>36</v>
      </c>
      <c r="H23" s="52" t="s">
        <v>144</v>
      </c>
      <c r="I23" s="52" t="s">
        <v>145</v>
      </c>
      <c r="J23" s="118" t="str">
        <f t="shared" si="0"/>
        <v>Hydro</v>
      </c>
      <c r="K23" s="11" t="s">
        <v>37</v>
      </c>
      <c r="L23" s="51">
        <v>1953</v>
      </c>
      <c r="M23" s="40">
        <v>10</v>
      </c>
      <c r="N23" s="41" t="s">
        <v>129</v>
      </c>
      <c r="O23" s="49" t="s">
        <v>130</v>
      </c>
      <c r="P23" s="46">
        <v>27</v>
      </c>
      <c r="Q23" s="46">
        <v>4</v>
      </c>
      <c r="R23" s="45" t="s">
        <v>131</v>
      </c>
      <c r="S23" s="53" t="s">
        <v>34</v>
      </c>
      <c r="T23" s="3" t="s">
        <v>36</v>
      </c>
      <c r="U23" s="11">
        <v>2012</v>
      </c>
      <c r="V23" s="9" t="str">
        <f t="shared" si="1"/>
        <v>Y</v>
      </c>
      <c r="W23" s="118" t="str">
        <f t="shared" si="2"/>
        <v>Hydro2012</v>
      </c>
      <c r="X23" s="103">
        <v>87532.6</v>
      </c>
      <c r="Y23" s="34"/>
      <c r="Z23" s="27"/>
      <c r="AA23" s="125"/>
      <c r="AB23" s="125"/>
      <c r="AC23" s="104" t="str">
        <f t="shared" si="3"/>
        <v/>
      </c>
      <c r="AD23" s="31" t="str">
        <f t="shared" si="4"/>
        <v/>
      </c>
      <c r="AE23" s="32" t="str">
        <f>IF($X23="","",IF($F23="N","",IF($J23="Hydro","",IF($AA23="",IF($K23="","",IF($K23="Coal",'IPCC Values'!$B$2,IF($K23="Oil",'IPCC Values'!$C$2,IF($K23="Diesel",'IPCC Values'!$D$2,IF($K23="Natural Gas",'IPCC Values'!$E$2))))),""))))</f>
        <v/>
      </c>
      <c r="AF23" s="32" t="str">
        <f>IF($X23="","",IF($F23="N","",IF($J23="Hydro","",IF($AB23="",IF($K23="","",IF($K23="Coal",'IPCC Values'!$B$3,IF($K23="Oil",'IPCC Values'!$C$3,IF($K23="Diesel",'IPCC Values'!$D$3,IF($K23="Natural Gas",'IPCC Values'!$E$3))))),""))))</f>
        <v/>
      </c>
      <c r="AG23" s="33" t="str">
        <f>IF($X23="","",IF($F23="N","",IF($J23="Hydro","",IF($AB23="",IF($K23="","",IF($K23="Coal",'IPCC Values'!$B$4,IF($K23="Oil",'IPCC Values'!$C$4,IF($K23="Diesel",'IPCC Values'!$D$4,IF($K23="Natural Gas",'IPCC Values'!$E$4))))),""))))</f>
        <v/>
      </c>
      <c r="AJ23" s="56"/>
    </row>
    <row r="24" spans="1:40" x14ac:dyDescent="0.25">
      <c r="A24" s="12" t="s">
        <v>11</v>
      </c>
      <c r="B24" s="12">
        <v>968</v>
      </c>
      <c r="C24" s="38" t="s">
        <v>132</v>
      </c>
      <c r="D24" s="52" t="s">
        <v>120</v>
      </c>
      <c r="E24" s="52" t="s">
        <v>126</v>
      </c>
      <c r="F24" s="52" t="s">
        <v>34</v>
      </c>
      <c r="G24" s="52" t="s">
        <v>36</v>
      </c>
      <c r="H24" s="52" t="s">
        <v>133</v>
      </c>
      <c r="I24" s="52">
        <v>60</v>
      </c>
      <c r="J24" s="118" t="str">
        <f t="shared" si="0"/>
        <v>Hydro</v>
      </c>
      <c r="K24" s="11" t="s">
        <v>37</v>
      </c>
      <c r="L24" s="51">
        <v>1970</v>
      </c>
      <c r="M24" s="40">
        <v>15</v>
      </c>
      <c r="N24" s="40" t="s">
        <v>134</v>
      </c>
      <c r="O24" s="49" t="s">
        <v>134</v>
      </c>
      <c r="P24" s="46">
        <v>15</v>
      </c>
      <c r="Q24" s="46">
        <v>2</v>
      </c>
      <c r="R24" s="45">
        <v>7.5</v>
      </c>
      <c r="S24" s="53" t="s">
        <v>34</v>
      </c>
      <c r="T24" s="3" t="s">
        <v>36</v>
      </c>
      <c r="U24" s="11">
        <v>2012</v>
      </c>
      <c r="V24" s="9" t="str">
        <f t="shared" si="1"/>
        <v>Y</v>
      </c>
      <c r="W24" s="118" t="str">
        <f t="shared" si="2"/>
        <v>Hydro2012</v>
      </c>
      <c r="X24" s="103">
        <v>73913.8</v>
      </c>
      <c r="Y24" s="34"/>
      <c r="Z24" s="27"/>
      <c r="AA24" s="125"/>
      <c r="AB24" s="125"/>
      <c r="AC24" s="104" t="str">
        <f t="shared" si="3"/>
        <v/>
      </c>
      <c r="AD24" s="31" t="str">
        <f t="shared" si="4"/>
        <v/>
      </c>
      <c r="AE24" s="32" t="str">
        <f>IF($X24="","",IF($F24="N","",IF($J24="Hydro","",IF($AA24="",IF($K24="","",IF($K24="Coal",'IPCC Values'!$B$2,IF($K24="Oil",'IPCC Values'!$C$2,IF($K24="Diesel",'IPCC Values'!$D$2,IF($K24="Natural Gas",'IPCC Values'!$E$2))))),""))))</f>
        <v/>
      </c>
      <c r="AF24" s="32" t="str">
        <f>IF($X24="","",IF($F24="N","",IF($J24="Hydro","",IF($AB24="",IF($K24="","",IF($K24="Coal",'IPCC Values'!$B$3,IF($K24="Oil",'IPCC Values'!$C$3,IF($K24="Diesel",'IPCC Values'!$D$3,IF($K24="Natural Gas",'IPCC Values'!$E$3))))),""))))</f>
        <v/>
      </c>
      <c r="AG24" s="33" t="str">
        <f>IF($X24="","",IF($F24="N","",IF($J24="Hydro","",IF($AB24="",IF($K24="","",IF($K24="Coal",'IPCC Values'!$B$4,IF($K24="Oil",'IPCC Values'!$C$4,IF($K24="Diesel",'IPCC Values'!$D$4,IF($K24="Natural Gas",'IPCC Values'!$E$4))))),""))))</f>
        <v/>
      </c>
      <c r="AJ24" s="56"/>
    </row>
    <row r="25" spans="1:40" x14ac:dyDescent="0.25">
      <c r="A25" s="12" t="s">
        <v>11</v>
      </c>
      <c r="B25" s="12">
        <v>969</v>
      </c>
      <c r="C25" s="38" t="s">
        <v>135</v>
      </c>
      <c r="D25" s="52" t="s">
        <v>120</v>
      </c>
      <c r="E25" s="52" t="s">
        <v>126</v>
      </c>
      <c r="F25" s="52" t="s">
        <v>34</v>
      </c>
      <c r="G25" s="52" t="s">
        <v>36</v>
      </c>
      <c r="H25" s="52" t="s">
        <v>133</v>
      </c>
      <c r="I25" s="52">
        <v>60</v>
      </c>
      <c r="J25" s="118" t="str">
        <f t="shared" si="0"/>
        <v>Hydro</v>
      </c>
      <c r="K25" s="11" t="s">
        <v>37</v>
      </c>
      <c r="L25" s="51">
        <v>1985</v>
      </c>
      <c r="M25" s="40">
        <v>5</v>
      </c>
      <c r="N25" s="40" t="s">
        <v>134</v>
      </c>
      <c r="O25" s="49" t="s">
        <v>134</v>
      </c>
      <c r="P25" s="46">
        <v>5</v>
      </c>
      <c r="Q25" s="46">
        <v>2</v>
      </c>
      <c r="R25" s="45">
        <v>2.5</v>
      </c>
      <c r="S25" s="53" t="s">
        <v>34</v>
      </c>
      <c r="T25" s="3" t="s">
        <v>36</v>
      </c>
      <c r="U25" s="11">
        <v>2012</v>
      </c>
      <c r="V25" s="9" t="str">
        <f t="shared" si="1"/>
        <v>Y</v>
      </c>
      <c r="W25" s="118" t="str">
        <f t="shared" si="2"/>
        <v>Hydro2012</v>
      </c>
      <c r="X25" s="103">
        <v>1837.23</v>
      </c>
      <c r="Y25" s="34"/>
      <c r="Z25" s="27"/>
      <c r="AA25" s="125"/>
      <c r="AB25" s="125"/>
      <c r="AC25" s="104" t="str">
        <f t="shared" si="3"/>
        <v/>
      </c>
      <c r="AD25" s="31" t="str">
        <f t="shared" si="4"/>
        <v/>
      </c>
      <c r="AE25" s="32" t="str">
        <f>IF($X25="","",IF($F25="N","",IF($J25="Hydro","",IF($AA25="",IF($K25="","",IF($K25="Coal",'IPCC Values'!$B$2,IF($K25="Oil",'IPCC Values'!$C$2,IF($K25="Diesel",'IPCC Values'!$D$2,IF($K25="Natural Gas",'IPCC Values'!$E$2))))),""))))</f>
        <v/>
      </c>
      <c r="AF25" s="32" t="str">
        <f>IF($X25="","",IF($F25="N","",IF($J25="Hydro","",IF($AB25="",IF($K25="","",IF($K25="Coal",'IPCC Values'!$B$3,IF($K25="Oil",'IPCC Values'!$C$3,IF($K25="Diesel",'IPCC Values'!$D$3,IF($K25="Natural Gas",'IPCC Values'!$E$3))))),""))))</f>
        <v/>
      </c>
      <c r="AG25" s="33" t="str">
        <f>IF($X25="","",IF($F25="N","",IF($J25="Hydro","",IF($AB25="",IF($K25="","",IF($K25="Coal",'IPCC Values'!$B$4,IF($K25="Oil",'IPCC Values'!$C$4,IF($K25="Diesel",'IPCC Values'!$D$4,IF($K25="Natural Gas",'IPCC Values'!$E$4))))),""))))</f>
        <v/>
      </c>
      <c r="AJ25" s="56"/>
      <c r="AM25" s="44"/>
      <c r="AN25" s="44"/>
    </row>
    <row r="26" spans="1:40" x14ac:dyDescent="0.25">
      <c r="A26" s="12" t="s">
        <v>11</v>
      </c>
      <c r="B26" s="12">
        <v>970</v>
      </c>
      <c r="C26" s="38" t="s">
        <v>136</v>
      </c>
      <c r="D26" s="52" t="s">
        <v>120</v>
      </c>
      <c r="E26" s="52" t="s">
        <v>126</v>
      </c>
      <c r="F26" s="52" t="s">
        <v>34</v>
      </c>
      <c r="G26" s="52" t="s">
        <v>36</v>
      </c>
      <c r="H26" s="52" t="s">
        <v>133</v>
      </c>
      <c r="I26" s="52">
        <v>97</v>
      </c>
      <c r="J26" s="118" t="str">
        <f t="shared" si="0"/>
        <v>Hydro</v>
      </c>
      <c r="K26" s="11" t="s">
        <v>37</v>
      </c>
      <c r="L26" s="51">
        <v>2000</v>
      </c>
      <c r="M26" s="40">
        <v>75</v>
      </c>
      <c r="N26" s="40" t="s">
        <v>134</v>
      </c>
      <c r="O26" s="49" t="s">
        <v>134</v>
      </c>
      <c r="P26" s="46">
        <v>75</v>
      </c>
      <c r="Q26" s="46">
        <v>3</v>
      </c>
      <c r="R26" s="45">
        <v>25</v>
      </c>
      <c r="S26" s="53" t="s">
        <v>34</v>
      </c>
      <c r="T26" s="3" t="s">
        <v>36</v>
      </c>
      <c r="U26" s="11">
        <v>2012</v>
      </c>
      <c r="V26" s="9" t="str">
        <f t="shared" si="1"/>
        <v>Y</v>
      </c>
      <c r="W26" s="118" t="str">
        <f t="shared" si="2"/>
        <v>Hydro2012</v>
      </c>
      <c r="X26" s="57" t="s">
        <v>147</v>
      </c>
      <c r="Y26" s="34"/>
      <c r="Z26" s="27"/>
      <c r="AA26" s="125"/>
      <c r="AB26" s="125"/>
      <c r="AC26" s="104" t="str">
        <f t="shared" si="3"/>
        <v/>
      </c>
      <c r="AD26" s="31" t="str">
        <f t="shared" si="4"/>
        <v/>
      </c>
      <c r="AE26" s="32" t="str">
        <f>IF($X26="","",IF($F26="N","",IF($J26="Hydro","",IF($AA26="",IF($K26="","",IF($K26="Coal",'IPCC Values'!$B$2,IF($K26="Oil",'IPCC Values'!$C$2,IF($K26="Diesel",'IPCC Values'!$D$2,IF($K26="Natural Gas",'IPCC Values'!$E$2))))),""))))</f>
        <v/>
      </c>
      <c r="AF26" s="32" t="str">
        <f>IF($X26="","",IF($F26="N","",IF($J26="Hydro","",IF($AB26="",IF($K26="","",IF($K26="Coal",'IPCC Values'!$B$3,IF($K26="Oil",'IPCC Values'!$C$3,IF($K26="Diesel",'IPCC Values'!$D$3,IF($K26="Natural Gas",'IPCC Values'!$E$3))))),""))))</f>
        <v/>
      </c>
      <c r="AG26" s="33" t="str">
        <f>IF($X26="","",IF($F26="N","",IF($J26="Hydro","",IF($AB26="",IF($K26="","",IF($K26="Coal",'IPCC Values'!$B$4,IF($K26="Oil",'IPCC Values'!$C$4,IF($K26="Diesel",'IPCC Values'!$D$4,IF($K26="Natural Gas",'IPCC Values'!$E$4))))),""))))</f>
        <v/>
      </c>
      <c r="AJ26" s="56"/>
      <c r="AM26" s="59"/>
      <c r="AN26" s="59"/>
    </row>
    <row r="27" spans="1:40" x14ac:dyDescent="0.25">
      <c r="A27" s="12" t="s">
        <v>11</v>
      </c>
      <c r="B27" s="12">
        <v>971</v>
      </c>
      <c r="C27" s="38" t="s">
        <v>137</v>
      </c>
      <c r="D27" s="52" t="s">
        <v>120</v>
      </c>
      <c r="E27" s="52" t="s">
        <v>138</v>
      </c>
      <c r="F27" s="52" t="s">
        <v>34</v>
      </c>
      <c r="G27" s="52" t="s">
        <v>36</v>
      </c>
      <c r="H27" s="52" t="s">
        <v>139</v>
      </c>
      <c r="I27" s="52">
        <v>27</v>
      </c>
      <c r="J27" s="118" t="str">
        <f t="shared" si="0"/>
        <v>Hydro</v>
      </c>
      <c r="K27" s="11" t="s">
        <v>37</v>
      </c>
      <c r="L27" s="51">
        <v>1966</v>
      </c>
      <c r="M27" s="40">
        <v>3.2</v>
      </c>
      <c r="N27" s="40">
        <v>0.2</v>
      </c>
      <c r="O27" s="51">
        <v>2005</v>
      </c>
      <c r="P27" s="46">
        <v>3.4</v>
      </c>
      <c r="Q27" s="46">
        <v>4</v>
      </c>
      <c r="R27" s="45">
        <v>0.85</v>
      </c>
      <c r="S27" s="53" t="s">
        <v>34</v>
      </c>
      <c r="T27" s="3" t="s">
        <v>36</v>
      </c>
      <c r="U27" s="11">
        <v>2012</v>
      </c>
      <c r="V27" s="9" t="str">
        <f t="shared" si="1"/>
        <v>Y</v>
      </c>
      <c r="W27" s="118" t="str">
        <f t="shared" si="2"/>
        <v>Hydro2012</v>
      </c>
      <c r="X27" s="103">
        <v>14411.41</v>
      </c>
      <c r="Y27" s="34"/>
      <c r="Z27" s="27"/>
      <c r="AA27" s="125"/>
      <c r="AB27" s="125"/>
      <c r="AC27" s="104" t="str">
        <f t="shared" si="3"/>
        <v/>
      </c>
      <c r="AD27" s="31" t="str">
        <f t="shared" si="4"/>
        <v/>
      </c>
      <c r="AE27" s="32" t="str">
        <f>IF($X27="","",IF($F27="N","",IF($J27="Hydro","",IF($AA27="",IF($K27="","",IF($K27="Coal",'IPCC Values'!$B$2,IF($K27="Oil",'IPCC Values'!$C$2,IF($K27="Diesel",'IPCC Values'!$D$2,IF($K27="Natural Gas",'IPCC Values'!$E$2))))),""))))</f>
        <v/>
      </c>
      <c r="AF27" s="32" t="str">
        <f>IF($X27="","",IF($F27="N","",IF($J27="Hydro","",IF($AB27="",IF($K27="","",IF($K27="Coal",'IPCC Values'!$B$3,IF($K27="Oil",'IPCC Values'!$C$3,IF($K27="Diesel",'IPCC Values'!$D$3,IF($K27="Natural Gas",'IPCC Values'!$E$3))))),""))))</f>
        <v/>
      </c>
      <c r="AG27" s="33" t="str">
        <f>IF($X27="","",IF($F27="N","",IF($J27="Hydro","",IF($AB27="",IF($K27="","",IF($K27="Coal",'IPCC Values'!$B$4,IF($K27="Oil",'IPCC Values'!$C$4,IF($K27="Diesel",'IPCC Values'!$D$4,IF($K27="Natural Gas",'IPCC Values'!$E$4))))),""))))</f>
        <v/>
      </c>
      <c r="AJ27" s="56"/>
      <c r="AK27" s="58"/>
    </row>
    <row r="28" spans="1:40" ht="30" x14ac:dyDescent="0.25">
      <c r="A28" s="12" t="s">
        <v>11</v>
      </c>
      <c r="B28" s="12">
        <v>972</v>
      </c>
      <c r="C28" s="38" t="s">
        <v>143</v>
      </c>
      <c r="D28" s="52" t="s">
        <v>120</v>
      </c>
      <c r="E28" s="52" t="s">
        <v>121</v>
      </c>
      <c r="F28" s="52" t="s">
        <v>34</v>
      </c>
      <c r="G28" s="52" t="s">
        <v>36</v>
      </c>
      <c r="H28" s="52" t="s">
        <v>122</v>
      </c>
      <c r="I28" s="52"/>
      <c r="J28" s="118" t="str">
        <f t="shared" si="0"/>
        <v>Thermal</v>
      </c>
      <c r="K28" s="11" t="s">
        <v>30</v>
      </c>
      <c r="L28" s="50">
        <v>1997</v>
      </c>
      <c r="M28" s="39">
        <v>33.027999999999999</v>
      </c>
      <c r="N28" s="39" t="s">
        <v>123</v>
      </c>
      <c r="O28" s="48" t="s">
        <v>124</v>
      </c>
      <c r="P28" s="45">
        <v>77.2</v>
      </c>
      <c r="Q28" s="45">
        <v>7</v>
      </c>
      <c r="R28" s="45">
        <v>11.028</v>
      </c>
      <c r="S28" s="37" t="s">
        <v>36</v>
      </c>
      <c r="T28" s="37" t="s">
        <v>36</v>
      </c>
      <c r="U28" s="11">
        <v>2013</v>
      </c>
      <c r="V28" s="9" t="str">
        <f t="shared" si="1"/>
        <v>N</v>
      </c>
      <c r="W28" s="118" t="str">
        <f t="shared" si="2"/>
        <v>Thermal2013</v>
      </c>
      <c r="X28" s="103">
        <v>136582.20000000001</v>
      </c>
      <c r="Y28" s="34">
        <v>35016.444000000003</v>
      </c>
      <c r="Z28" s="27" t="s">
        <v>49</v>
      </c>
      <c r="AA28" s="125"/>
      <c r="AB28" s="125"/>
      <c r="AC28" s="104">
        <f t="shared" si="3"/>
        <v>0.77038525207237829</v>
      </c>
      <c r="AD28" s="31">
        <f t="shared" si="4"/>
        <v>105220.9125756</v>
      </c>
      <c r="AE28" s="32">
        <f>IF($X28="","",IF($F28="N","",IF($J28="Hydro","",IF($AA28="",IF($K28="","",IF($K28="Coal",'IPCC Values'!$B$2,IF($K28="Oil",'IPCC Values'!$C$2,IF($K28="Diesel",'IPCC Values'!$D$2,IF($K28="Natural Gas",'IPCC Values'!$E$2))))),""))))</f>
        <v>39.799999999999997</v>
      </c>
      <c r="AF28" s="32">
        <f>IF($X28="","",IF($F28="N","",IF($J28="Hydro","",IF($AB28="",IF($K28="","",IF($K28="Coal",'IPCC Values'!$B$3,IF($K28="Oil",'IPCC Values'!$C$3,IF($K28="Diesel",'IPCC Values'!$D$3,IF($K28="Natural Gas",'IPCC Values'!$E$3))))),""))))</f>
        <v>7.5499999999999998E-2</v>
      </c>
      <c r="AG28" s="33">
        <f>IF($X28="","",IF($F28="N","",IF($J28="Hydro","",IF($AB28="",IF($K28="","",IF($K28="Coal",'IPCC Values'!$B$4,IF($K28="Oil",'IPCC Values'!$C$4,IF($K28="Diesel",'IPCC Values'!$D$4,IF($K28="Natural Gas",'IPCC Values'!$E$4))))),""))))</f>
        <v>0.46</v>
      </c>
      <c r="AJ28" s="56"/>
      <c r="AK28" s="59"/>
    </row>
    <row r="29" spans="1:40" x14ac:dyDescent="0.25">
      <c r="A29" s="12" t="s">
        <v>11</v>
      </c>
      <c r="B29" s="12">
        <v>973</v>
      </c>
      <c r="C29" s="38" t="s">
        <v>146</v>
      </c>
      <c r="D29" s="52" t="s">
        <v>120</v>
      </c>
      <c r="E29" s="52" t="s">
        <v>121</v>
      </c>
      <c r="F29" s="52" t="s">
        <v>34</v>
      </c>
      <c r="G29" s="52" t="s">
        <v>36</v>
      </c>
      <c r="H29" s="52" t="s">
        <v>122</v>
      </c>
      <c r="I29" s="52">
        <v>25</v>
      </c>
      <c r="J29" s="118" t="str">
        <f t="shared" si="0"/>
        <v>Thermal</v>
      </c>
      <c r="K29" s="11" t="s">
        <v>0</v>
      </c>
      <c r="L29" s="51">
        <v>2012</v>
      </c>
      <c r="M29" s="40">
        <v>10</v>
      </c>
      <c r="N29" s="42" t="s">
        <v>134</v>
      </c>
      <c r="O29" s="49" t="s">
        <v>134</v>
      </c>
      <c r="P29" s="47">
        <v>10</v>
      </c>
      <c r="Q29" s="46">
        <v>10</v>
      </c>
      <c r="R29" s="45">
        <v>1</v>
      </c>
      <c r="S29" s="35" t="s">
        <v>36</v>
      </c>
      <c r="T29" s="3" t="s">
        <v>36</v>
      </c>
      <c r="U29" s="11">
        <v>2013</v>
      </c>
      <c r="V29" s="9" t="str">
        <f t="shared" si="1"/>
        <v>N</v>
      </c>
      <c r="W29" s="118" t="str">
        <f t="shared" si="2"/>
        <v>Thermal2013</v>
      </c>
      <c r="X29" s="103">
        <v>30680.7</v>
      </c>
      <c r="Y29" s="34">
        <v>6433.44</v>
      </c>
      <c r="Z29" s="27" t="s">
        <v>49</v>
      </c>
      <c r="AA29" s="125"/>
      <c r="AB29" s="125"/>
      <c r="AC29" s="104">
        <f t="shared" si="3"/>
        <v>0.63025304512608893</v>
      </c>
      <c r="AD29" s="31">
        <f t="shared" si="4"/>
        <v>19336.604601599996</v>
      </c>
      <c r="AE29" s="32">
        <f>IF($X29="","",IF($F29="N","",IF($J29="Hydro","",IF($AA29="",IF($K29="","",IF($K29="Coal",'IPCC Values'!$B$2,IF($K29="Oil",'IPCC Values'!$C$2,IF($K29="Diesel",'IPCC Values'!$D$2,IF($K29="Natural Gas",'IPCC Values'!$E$2))))),""))))</f>
        <v>41.4</v>
      </c>
      <c r="AF29" s="32">
        <f>IF($X29="","",IF($F29="N","",IF($J29="Hydro","",IF($AB29="",IF($K29="","",IF($K29="Coal",'IPCC Values'!$B$3,IF($K29="Oil",'IPCC Values'!$C$3,IF($K29="Diesel",'IPCC Values'!$D$3,IF($K29="Natural Gas",'IPCC Values'!$E$3))))),""))))</f>
        <v>7.2599999999999998E-2</v>
      </c>
      <c r="AG29" s="33">
        <f>IF($X29="","",IF($F29="N","",IF($J29="Hydro","",IF($AB29="",IF($K29="","",IF($K29="Coal",'IPCC Values'!$B$4,IF($K29="Oil",'IPCC Values'!$C$4,IF($K29="Diesel",'IPCC Values'!$D$4,IF($K29="Natural Gas",'IPCC Values'!$E$4))))),""))))</f>
        <v>0.46</v>
      </c>
      <c r="AJ29" s="56"/>
    </row>
    <row r="30" spans="1:40" x14ac:dyDescent="0.25">
      <c r="A30" s="12" t="s">
        <v>11</v>
      </c>
      <c r="B30" s="12">
        <v>974</v>
      </c>
      <c r="C30" s="38" t="s">
        <v>148</v>
      </c>
      <c r="D30" s="52" t="s">
        <v>148</v>
      </c>
      <c r="E30" s="52" t="s">
        <v>121</v>
      </c>
      <c r="F30" s="52" t="s">
        <v>34</v>
      </c>
      <c r="G30" s="52" t="s">
        <v>36</v>
      </c>
      <c r="H30" s="52" t="s">
        <v>122</v>
      </c>
      <c r="I30" s="52"/>
      <c r="J30" s="118" t="str">
        <f t="shared" si="0"/>
        <v>Thermal</v>
      </c>
      <c r="K30" s="11" t="s">
        <v>0</v>
      </c>
      <c r="L30" s="51">
        <v>2013</v>
      </c>
      <c r="M30" s="40">
        <v>50</v>
      </c>
      <c r="N30" s="40" t="s">
        <v>134</v>
      </c>
      <c r="O30" s="49" t="s">
        <v>134</v>
      </c>
      <c r="P30" s="46">
        <v>50</v>
      </c>
      <c r="Q30" s="46">
        <v>50</v>
      </c>
      <c r="R30" s="45">
        <v>1</v>
      </c>
      <c r="S30" s="26" t="s">
        <v>36</v>
      </c>
      <c r="T30" s="3" t="s">
        <v>36</v>
      </c>
      <c r="U30" s="11">
        <v>2013</v>
      </c>
      <c r="V30" s="9" t="str">
        <f t="shared" si="1"/>
        <v>N</v>
      </c>
      <c r="W30" s="118" t="str">
        <f t="shared" si="2"/>
        <v>Thermal2013</v>
      </c>
      <c r="X30" s="103">
        <v>26372.22</v>
      </c>
      <c r="Y30" s="34">
        <v>7345</v>
      </c>
      <c r="Z30" s="27" t="s">
        <v>49</v>
      </c>
      <c r="AA30" s="125"/>
      <c r="AB30" s="125"/>
      <c r="AC30" s="104">
        <f t="shared" si="3"/>
        <v>0.83710911709366898</v>
      </c>
      <c r="AD30" s="31">
        <f t="shared" si="4"/>
        <v>22076.425800000001</v>
      </c>
      <c r="AE30" s="32">
        <f>IF($X30="","",IF($F30="N","",IF($J30="Hydro","",IF($AA30="",IF($K30="","",IF($K30="Coal",'IPCC Values'!$B$2,IF($K30="Oil",'IPCC Values'!$C$2,IF($K30="Diesel",'IPCC Values'!$D$2,IF($K30="Natural Gas",'IPCC Values'!$E$2))))),""))))</f>
        <v>41.4</v>
      </c>
      <c r="AF30" s="32">
        <f>IF($X30="","",IF($F30="N","",IF($J30="Hydro","",IF($AB30="",IF($K30="","",IF($K30="Coal",'IPCC Values'!$B$3,IF($K30="Oil",'IPCC Values'!$C$3,IF($K30="Diesel",'IPCC Values'!$D$3,IF($K30="Natural Gas",'IPCC Values'!$E$3))))),""))))</f>
        <v>7.2599999999999998E-2</v>
      </c>
      <c r="AG30" s="33">
        <f>IF($X30="","",IF($F30="N","",IF($J30="Hydro","",IF($AB30="",IF($K30="","",IF($K30="Coal",'IPCC Values'!$B$4,IF($K30="Oil",'IPCC Values'!$C$4,IF($K30="Diesel",'IPCC Values'!$D$4,IF($K30="Natural Gas",'IPCC Values'!$E$4))))),""))))</f>
        <v>0.46</v>
      </c>
      <c r="AJ30" s="56"/>
    </row>
    <row r="31" spans="1:40" ht="60" x14ac:dyDescent="0.25">
      <c r="A31" s="12" t="s">
        <v>11</v>
      </c>
      <c r="B31" s="12">
        <v>975</v>
      </c>
      <c r="C31" s="38" t="s">
        <v>149</v>
      </c>
      <c r="D31" s="52" t="s">
        <v>120</v>
      </c>
      <c r="E31" s="52" t="s">
        <v>150</v>
      </c>
      <c r="F31" s="52" t="s">
        <v>36</v>
      </c>
      <c r="G31" s="52" t="s">
        <v>36</v>
      </c>
      <c r="H31" s="52" t="s">
        <v>151</v>
      </c>
      <c r="I31" s="52">
        <v>8.9</v>
      </c>
      <c r="J31" s="118" t="str">
        <f t="shared" si="0"/>
        <v>Thermal</v>
      </c>
      <c r="K31" s="11" t="s">
        <v>30</v>
      </c>
      <c r="L31" s="51">
        <v>2013</v>
      </c>
      <c r="M31" s="39">
        <v>9.8000000000000007</v>
      </c>
      <c r="N31" s="39" t="s">
        <v>134</v>
      </c>
      <c r="O31" s="45" t="s">
        <v>134</v>
      </c>
      <c r="P31" s="45" t="s">
        <v>134</v>
      </c>
      <c r="Q31" s="45">
        <v>7</v>
      </c>
      <c r="R31" s="45">
        <v>1.4</v>
      </c>
      <c r="S31" s="38" t="s">
        <v>36</v>
      </c>
      <c r="T31" s="38" t="s">
        <v>36</v>
      </c>
      <c r="U31" s="11">
        <v>2013</v>
      </c>
      <c r="V31" s="9" t="str">
        <f t="shared" si="1"/>
        <v>N</v>
      </c>
      <c r="W31" s="118" t="str">
        <f t="shared" si="2"/>
        <v>Off-Grid2013</v>
      </c>
      <c r="X31" s="103">
        <v>4770</v>
      </c>
      <c r="Y31" s="34">
        <v>1902.94</v>
      </c>
      <c r="Z31" s="27" t="s">
        <v>49</v>
      </c>
      <c r="AA31" s="125"/>
      <c r="AB31" s="125"/>
      <c r="AC31" s="104" t="str">
        <f t="shared" si="3"/>
        <v/>
      </c>
      <c r="AD31" s="31" t="str">
        <f t="shared" si="4"/>
        <v/>
      </c>
      <c r="AE31" s="32" t="str">
        <f>IF($X31="","",IF($F31="N","",IF($J31="Hydro","",IF($AA31="",IF($K31="","",IF($K31="Coal",'IPCC Values'!$B$2,IF($K31="Oil",'IPCC Values'!$C$2,IF($K31="Diesel",'IPCC Values'!$D$2,IF($K31="Natural Gas",'IPCC Values'!$E$2))))),""))))</f>
        <v/>
      </c>
      <c r="AF31" s="32" t="str">
        <f>IF($X31="","",IF($F31="N","",IF($J31="Hydro","",IF($AB31="",IF($K31="","",IF($K31="Coal",'IPCC Values'!$B$3,IF($K31="Oil",'IPCC Values'!$C$3,IF($K31="Diesel",'IPCC Values'!$D$3,IF($K31="Natural Gas",'IPCC Values'!$E$3))))),""))))</f>
        <v/>
      </c>
      <c r="AG31" s="33" t="str">
        <f>IF($X31="","",IF($F31="N","",IF($J31="Hydro","",IF($AB31="",IF($K31="","",IF($K31="Coal",'IPCC Values'!$B$4,IF($K31="Oil",'IPCC Values'!$C$4,IF($K31="Diesel",'IPCC Values'!$D$4,IF($K31="Natural Gas",'IPCC Values'!$E$4))))),""))))</f>
        <v/>
      </c>
      <c r="AJ31" s="56"/>
    </row>
    <row r="32" spans="1:40" ht="30" x14ac:dyDescent="0.25">
      <c r="A32" s="12" t="s">
        <v>11</v>
      </c>
      <c r="B32" s="12">
        <v>976</v>
      </c>
      <c r="C32" s="38" t="s">
        <v>125</v>
      </c>
      <c r="D32" s="52" t="s">
        <v>120</v>
      </c>
      <c r="E32" s="52" t="s">
        <v>126</v>
      </c>
      <c r="F32" s="52" t="s">
        <v>34</v>
      </c>
      <c r="G32" s="52" t="s">
        <v>36</v>
      </c>
      <c r="H32" s="52" t="s">
        <v>144</v>
      </c>
      <c r="I32" s="52" t="s">
        <v>145</v>
      </c>
      <c r="J32" s="118" t="str">
        <f t="shared" si="0"/>
        <v>Hydro</v>
      </c>
      <c r="K32" s="11" t="s">
        <v>37</v>
      </c>
      <c r="L32" s="51">
        <v>1953</v>
      </c>
      <c r="M32" s="40">
        <v>10</v>
      </c>
      <c r="N32" s="41" t="s">
        <v>129</v>
      </c>
      <c r="O32" s="49" t="s">
        <v>130</v>
      </c>
      <c r="P32" s="46">
        <v>27</v>
      </c>
      <c r="Q32" s="46">
        <v>4</v>
      </c>
      <c r="R32" s="45" t="s">
        <v>131</v>
      </c>
      <c r="S32" s="53" t="s">
        <v>34</v>
      </c>
      <c r="T32" s="3" t="s">
        <v>36</v>
      </c>
      <c r="U32" s="11">
        <v>2013</v>
      </c>
      <c r="V32" s="9" t="str">
        <f t="shared" si="1"/>
        <v>Y</v>
      </c>
      <c r="W32" s="118" t="str">
        <f t="shared" si="2"/>
        <v>Hydro2013</v>
      </c>
      <c r="X32" s="103">
        <v>104211.3</v>
      </c>
      <c r="Y32" s="34"/>
      <c r="Z32" s="27"/>
      <c r="AA32" s="125"/>
      <c r="AB32" s="125"/>
      <c r="AC32" s="104" t="str">
        <f t="shared" si="3"/>
        <v/>
      </c>
      <c r="AD32" s="31" t="str">
        <f t="shared" si="4"/>
        <v/>
      </c>
      <c r="AE32" s="32" t="str">
        <f>IF($X32="","",IF($F32="N","",IF($J32="Hydro","",IF($AA32="",IF($K32="","",IF($K32="Coal",'IPCC Values'!$B$2,IF($K32="Oil",'IPCC Values'!$C$2,IF($K32="Diesel",'IPCC Values'!$D$2,IF($K32="Natural Gas",'IPCC Values'!$E$2))))),""))))</f>
        <v/>
      </c>
      <c r="AF32" s="32" t="str">
        <f>IF($X32="","",IF($F32="N","",IF($J32="Hydro","",IF($AB32="",IF($K32="","",IF($K32="Coal",'IPCC Values'!$B$3,IF($K32="Oil",'IPCC Values'!$C$3,IF($K32="Diesel",'IPCC Values'!$D$3,IF($K32="Natural Gas",'IPCC Values'!$E$3))))),""))))</f>
        <v/>
      </c>
      <c r="AG32" s="33" t="str">
        <f>IF($X32="","",IF($F32="N","",IF($J32="Hydro","",IF($AB32="",IF($K32="","",IF($K32="Coal",'IPCC Values'!$B$4,IF($K32="Oil",'IPCC Values'!$C$4,IF($K32="Diesel",'IPCC Values'!$D$4,IF($K32="Natural Gas",'IPCC Values'!$E$4))))),""))))</f>
        <v/>
      </c>
      <c r="AJ32" s="56"/>
    </row>
    <row r="33" spans="1:36" x14ac:dyDescent="0.25">
      <c r="A33" s="12" t="s">
        <v>11</v>
      </c>
      <c r="B33" s="12">
        <v>977</v>
      </c>
      <c r="C33" s="38" t="s">
        <v>132</v>
      </c>
      <c r="D33" s="52" t="s">
        <v>120</v>
      </c>
      <c r="E33" s="52" t="s">
        <v>126</v>
      </c>
      <c r="F33" s="52" t="s">
        <v>34</v>
      </c>
      <c r="G33" s="52" t="s">
        <v>36</v>
      </c>
      <c r="H33" s="52" t="s">
        <v>133</v>
      </c>
      <c r="I33" s="52">
        <v>60</v>
      </c>
      <c r="J33" s="118" t="str">
        <f t="shared" si="0"/>
        <v>Hydro</v>
      </c>
      <c r="K33" s="11" t="s">
        <v>37</v>
      </c>
      <c r="L33" s="51">
        <v>1970</v>
      </c>
      <c r="M33" s="40">
        <v>15</v>
      </c>
      <c r="N33" s="40" t="s">
        <v>134</v>
      </c>
      <c r="O33" s="49" t="s">
        <v>134</v>
      </c>
      <c r="P33" s="46">
        <v>15</v>
      </c>
      <c r="Q33" s="46">
        <v>2</v>
      </c>
      <c r="R33" s="45">
        <v>7.5</v>
      </c>
      <c r="S33" s="53" t="s">
        <v>34</v>
      </c>
      <c r="T33" s="3" t="s">
        <v>36</v>
      </c>
      <c r="U33" s="11">
        <v>2013</v>
      </c>
      <c r="V33" s="9" t="str">
        <f t="shared" si="1"/>
        <v>Y</v>
      </c>
      <c r="W33" s="118" t="str">
        <f t="shared" si="2"/>
        <v>Hydro2013</v>
      </c>
      <c r="X33" s="103">
        <v>64963.28</v>
      </c>
      <c r="Y33" s="34"/>
      <c r="Z33" s="27"/>
      <c r="AA33" s="125"/>
      <c r="AB33" s="125"/>
      <c r="AC33" s="104" t="str">
        <f t="shared" si="3"/>
        <v/>
      </c>
      <c r="AD33" s="31" t="str">
        <f t="shared" si="4"/>
        <v/>
      </c>
      <c r="AE33" s="32" t="str">
        <f>IF($X33="","",IF($F33="N","",IF($J33="Hydro","",IF($AA33="",IF($K33="","",IF($K33="Coal",'IPCC Values'!$B$2,IF($K33="Oil",'IPCC Values'!$C$2,IF($K33="Diesel",'IPCC Values'!$D$2,IF($K33="Natural Gas",'IPCC Values'!$E$2))))),""))))</f>
        <v/>
      </c>
      <c r="AF33" s="32" t="str">
        <f>IF($X33="","",IF($F33="N","",IF($J33="Hydro","",IF($AB33="",IF($K33="","",IF($K33="Coal",'IPCC Values'!$B$3,IF($K33="Oil",'IPCC Values'!$C$3,IF($K33="Diesel",'IPCC Values'!$D$3,IF($K33="Natural Gas",'IPCC Values'!$E$3))))),""))))</f>
        <v/>
      </c>
      <c r="AG33" s="33" t="str">
        <f>IF($X33="","",IF($F33="N","",IF($J33="Hydro","",IF($AB33="",IF($K33="","",IF($K33="Coal",'IPCC Values'!$B$4,IF($K33="Oil",'IPCC Values'!$C$4,IF($K33="Diesel",'IPCC Values'!$D$4,IF($K33="Natural Gas",'IPCC Values'!$E$4))))),""))))</f>
        <v/>
      </c>
      <c r="AJ33" s="56"/>
    </row>
    <row r="34" spans="1:36" x14ac:dyDescent="0.25">
      <c r="A34" s="12" t="s">
        <v>11</v>
      </c>
      <c r="B34" s="12">
        <v>978</v>
      </c>
      <c r="C34" s="38" t="s">
        <v>135</v>
      </c>
      <c r="D34" s="52" t="s">
        <v>120</v>
      </c>
      <c r="E34" s="52" t="s">
        <v>126</v>
      </c>
      <c r="F34" s="52" t="s">
        <v>34</v>
      </c>
      <c r="G34" s="52" t="s">
        <v>36</v>
      </c>
      <c r="H34" s="52" t="s">
        <v>133</v>
      </c>
      <c r="I34" s="52">
        <v>60</v>
      </c>
      <c r="J34" s="118" t="str">
        <f t="shared" si="0"/>
        <v>Hydro</v>
      </c>
      <c r="K34" s="11" t="s">
        <v>37</v>
      </c>
      <c r="L34" s="51">
        <v>1985</v>
      </c>
      <c r="M34" s="40">
        <v>5</v>
      </c>
      <c r="N34" s="40" t="s">
        <v>134</v>
      </c>
      <c r="O34" s="49" t="s">
        <v>134</v>
      </c>
      <c r="P34" s="46">
        <v>5</v>
      </c>
      <c r="Q34" s="46">
        <v>2</v>
      </c>
      <c r="R34" s="45">
        <v>2.5</v>
      </c>
      <c r="S34" s="53" t="s">
        <v>34</v>
      </c>
      <c r="T34" s="3" t="s">
        <v>36</v>
      </c>
      <c r="U34" s="11">
        <v>2013</v>
      </c>
      <c r="V34" s="9" t="str">
        <f t="shared" si="1"/>
        <v>Y</v>
      </c>
      <c r="W34" s="118" t="str">
        <f t="shared" si="2"/>
        <v>Hydro2013</v>
      </c>
      <c r="X34" s="103">
        <v>1778.02</v>
      </c>
      <c r="Y34" s="34"/>
      <c r="Z34" s="27"/>
      <c r="AA34" s="125"/>
      <c r="AB34" s="125"/>
      <c r="AC34" s="104" t="str">
        <f t="shared" si="3"/>
        <v/>
      </c>
      <c r="AD34" s="31" t="str">
        <f t="shared" si="4"/>
        <v/>
      </c>
      <c r="AE34" s="32" t="str">
        <f>IF($X34="","",IF($F34="N","",IF($J34="Hydro","",IF($AA34="",IF($K34="","",IF($K34="Coal",'IPCC Values'!$B$2,IF($K34="Oil",'IPCC Values'!$C$2,IF($K34="Diesel",'IPCC Values'!$D$2,IF($K34="Natural Gas",'IPCC Values'!$E$2))))),""))))</f>
        <v/>
      </c>
      <c r="AF34" s="32" t="str">
        <f>IF($X34="","",IF($F34="N","",IF($J34="Hydro","",IF($AB34="",IF($K34="","",IF($K34="Coal",'IPCC Values'!$B$3,IF($K34="Oil",'IPCC Values'!$C$3,IF($K34="Diesel",'IPCC Values'!$D$3,IF($K34="Natural Gas",'IPCC Values'!$E$3))))),""))))</f>
        <v/>
      </c>
      <c r="AG34" s="33" t="str">
        <f>IF($X34="","",IF($F34="N","",IF($J34="Hydro","",IF($AB34="",IF($K34="","",IF($K34="Coal",'IPCC Values'!$B$4,IF($K34="Oil",'IPCC Values'!$C$4,IF($K34="Diesel",'IPCC Values'!$D$4,IF($K34="Natural Gas",'IPCC Values'!$E$4))))),""))))</f>
        <v/>
      </c>
      <c r="AJ34" s="56"/>
    </row>
    <row r="35" spans="1:36" x14ac:dyDescent="0.25">
      <c r="A35" s="12" t="s">
        <v>11</v>
      </c>
      <c r="B35" s="12">
        <v>979</v>
      </c>
      <c r="C35" s="38" t="s">
        <v>136</v>
      </c>
      <c r="D35" s="52" t="s">
        <v>120</v>
      </c>
      <c r="E35" s="52" t="s">
        <v>126</v>
      </c>
      <c r="F35" s="52" t="s">
        <v>34</v>
      </c>
      <c r="G35" s="52" t="s">
        <v>36</v>
      </c>
      <c r="H35" s="52" t="s">
        <v>133</v>
      </c>
      <c r="I35" s="52">
        <v>97</v>
      </c>
      <c r="J35" s="118" t="str">
        <f t="shared" si="0"/>
        <v>Hydro</v>
      </c>
      <c r="K35" s="11" t="s">
        <v>37</v>
      </c>
      <c r="L35" s="25">
        <v>2000</v>
      </c>
      <c r="M35" s="40">
        <v>75</v>
      </c>
      <c r="N35" s="40" t="s">
        <v>134</v>
      </c>
      <c r="O35" s="49" t="s">
        <v>134</v>
      </c>
      <c r="P35" s="46">
        <v>75</v>
      </c>
      <c r="Q35" s="46">
        <v>3</v>
      </c>
      <c r="R35" s="45">
        <v>25</v>
      </c>
      <c r="S35" s="53" t="s">
        <v>34</v>
      </c>
      <c r="T35" s="3" t="s">
        <v>36</v>
      </c>
      <c r="U35" s="11">
        <v>2013</v>
      </c>
      <c r="V35" s="9" t="str">
        <f t="shared" si="1"/>
        <v>Y</v>
      </c>
      <c r="W35" s="118" t="str">
        <f t="shared" si="2"/>
        <v>Hydro2013</v>
      </c>
      <c r="X35" s="103">
        <v>288291.5</v>
      </c>
      <c r="Y35" s="34"/>
      <c r="Z35" s="27"/>
      <c r="AA35" s="125"/>
      <c r="AB35" s="125"/>
      <c r="AC35" s="104" t="str">
        <f t="shared" si="3"/>
        <v/>
      </c>
      <c r="AD35" s="31" t="str">
        <f t="shared" si="4"/>
        <v/>
      </c>
      <c r="AE35" s="32" t="str">
        <f>IF($X35="","",IF($F35="N","",IF($J35="Hydro","",IF($AA35="",IF($K35="","",IF($K35="Coal",'IPCC Values'!$B$2,IF($K35="Oil",'IPCC Values'!$C$2,IF($K35="Diesel",'IPCC Values'!$D$2,IF($K35="Natural Gas",'IPCC Values'!$E$2))))),""))))</f>
        <v/>
      </c>
      <c r="AF35" s="32" t="str">
        <f>IF($X35="","",IF($F35="N","",IF($J35="Hydro","",IF($AB35="",IF($K35="","",IF($K35="Coal",'IPCC Values'!$B$3,IF($K35="Oil",'IPCC Values'!$C$3,IF($K35="Diesel",'IPCC Values'!$D$3,IF($K35="Natural Gas",'IPCC Values'!$E$3))))),""))))</f>
        <v/>
      </c>
      <c r="AG35" s="33" t="str">
        <f>IF($X35="","",IF($F35="N","",IF($J35="Hydro","",IF($AB35="",IF($K35="","",IF($K35="Coal",'IPCC Values'!$B$4,IF($K35="Oil",'IPCC Values'!$C$4,IF($K35="Diesel",'IPCC Values'!$D$4,IF($K35="Natural Gas",'IPCC Values'!$E$4))))),""))))</f>
        <v/>
      </c>
    </row>
    <row r="36" spans="1:36" x14ac:dyDescent="0.25">
      <c r="A36" s="12" t="s">
        <v>11</v>
      </c>
      <c r="B36" s="12">
        <v>980</v>
      </c>
      <c r="C36" s="38" t="s">
        <v>137</v>
      </c>
      <c r="D36" s="52" t="s">
        <v>120</v>
      </c>
      <c r="E36" s="52" t="s">
        <v>138</v>
      </c>
      <c r="F36" s="52" t="s">
        <v>34</v>
      </c>
      <c r="G36" s="52" t="s">
        <v>36</v>
      </c>
      <c r="H36" s="52" t="s">
        <v>139</v>
      </c>
      <c r="I36" s="52">
        <v>27</v>
      </c>
      <c r="J36" s="118" t="str">
        <f t="shared" si="0"/>
        <v>Hydro</v>
      </c>
      <c r="K36" s="11" t="s">
        <v>37</v>
      </c>
      <c r="L36" s="25">
        <v>1966</v>
      </c>
      <c r="M36" s="40">
        <v>3.2</v>
      </c>
      <c r="N36" s="40">
        <v>0.2</v>
      </c>
      <c r="O36" s="51">
        <v>2005</v>
      </c>
      <c r="P36" s="46">
        <v>3.4</v>
      </c>
      <c r="Q36" s="46">
        <v>4</v>
      </c>
      <c r="R36" s="45">
        <v>0.85</v>
      </c>
      <c r="S36" s="53" t="s">
        <v>34</v>
      </c>
      <c r="T36" s="3" t="s">
        <v>36</v>
      </c>
      <c r="U36" s="11">
        <v>2013</v>
      </c>
      <c r="V36" s="9" t="str">
        <f t="shared" si="1"/>
        <v>Y</v>
      </c>
      <c r="W36" s="118" t="str">
        <f t="shared" si="2"/>
        <v>Hydro2013</v>
      </c>
      <c r="X36" s="103">
        <v>13501.63</v>
      </c>
      <c r="Y36" s="34"/>
      <c r="Z36" s="27"/>
      <c r="AA36" s="125"/>
      <c r="AB36" s="125"/>
      <c r="AC36" s="104" t="str">
        <f t="shared" si="3"/>
        <v/>
      </c>
      <c r="AD36" s="31" t="str">
        <f t="shared" si="4"/>
        <v/>
      </c>
      <c r="AE36" s="32" t="str">
        <f>IF($X36="","",IF($F36="N","",IF($J36="Hydro","",IF($AA36="",IF($K36="","",IF($K36="Coal",'IPCC Values'!$B$2,IF($K36="Oil",'IPCC Values'!$C$2,IF($K36="Diesel",'IPCC Values'!$D$2,IF($K36="Natural Gas",'IPCC Values'!$E$2))))),""))))</f>
        <v/>
      </c>
      <c r="AF36" s="32" t="str">
        <f>IF($X36="","",IF($F36="N","",IF($J36="Hydro","",IF($AB36="",IF($K36="","",IF($K36="Coal",'IPCC Values'!$B$3,IF($K36="Oil",'IPCC Values'!$C$3,IF($K36="Diesel",'IPCC Values'!$D$3,IF($K36="Natural Gas",'IPCC Values'!$E$3))))),""))))</f>
        <v/>
      </c>
      <c r="AG36" s="33" t="str">
        <f>IF($X36="","",IF($F36="N","",IF($J36="Hydro","",IF($AB36="",IF($K36="","",IF($K36="Coal",'IPCC Values'!$B$4,IF($K36="Oil",'IPCC Values'!$C$4,IF($K36="Diesel",'IPCC Values'!$D$4,IF($K36="Natural Gas",'IPCC Values'!$E$4))))),""))))</f>
        <v/>
      </c>
    </row>
    <row r="37" spans="1:36" x14ac:dyDescent="0.25">
      <c r="A37" s="12"/>
      <c r="B37" s="12"/>
      <c r="C37" s="26"/>
      <c r="D37" s="43"/>
      <c r="E37" s="43"/>
      <c r="F37" s="43"/>
      <c r="G37" s="24"/>
      <c r="H37" s="43"/>
      <c r="I37" s="43"/>
      <c r="J37" s="3"/>
      <c r="K37" s="11"/>
      <c r="L37" s="25"/>
      <c r="M37" s="3"/>
      <c r="N37" s="3"/>
      <c r="O37" s="36"/>
      <c r="P37" s="36"/>
      <c r="Q37" s="36"/>
      <c r="R37" s="36"/>
      <c r="S37" s="26"/>
      <c r="T37" s="9"/>
      <c r="U37" s="11"/>
      <c r="V37" s="9"/>
      <c r="W37" s="118" t="str">
        <f t="shared" si="2"/>
        <v/>
      </c>
      <c r="X37" s="103"/>
      <c r="Y37" s="34"/>
      <c r="Z37" s="27"/>
      <c r="AA37" s="125"/>
      <c r="AB37" s="125"/>
      <c r="AC37" s="104" t="str">
        <f t="shared" si="3"/>
        <v/>
      </c>
      <c r="AD37" s="31" t="str">
        <f t="shared" si="4"/>
        <v/>
      </c>
      <c r="AE37" s="32" t="str">
        <f>IF($X37="","",IF($F37="N","",IF($J37="Hydro","",IF($AA37="",IF($K37="","",IF($K37="Coal",'IPCC Values'!$B$2,IF($K37="Oil",'IPCC Values'!$C$2,IF($K37="Diesel",'IPCC Values'!$D$2,IF($K37="Natural Gas",'IPCC Values'!$E$2))))),""))))</f>
        <v/>
      </c>
      <c r="AF37" s="32" t="str">
        <f>IF($X37="","",IF($F37="N","",IF($J37="Hydro","",IF($AB37="",IF($K37="","",IF($K37="Coal",'IPCC Values'!$B$3,IF($K37="Oil",'IPCC Values'!$C$3,IF($K37="Diesel",'IPCC Values'!$D$3,IF($K37="Natural Gas",'IPCC Values'!$E$3))))),""))))</f>
        <v/>
      </c>
      <c r="AG37" s="33" t="str">
        <f>IF($X37="","",IF($F37="N","",IF($J37="Hydro","",IF($AB37="",IF($K37="","",IF($K37="Coal",'IPCC Values'!$B$4,IF($K37="Oil",'IPCC Values'!$C$4,IF($K37="Diesel",'IPCC Values'!$D$4,IF($K37="Natural Gas",'IPCC Values'!$E$4))))),""))))</f>
        <v/>
      </c>
    </row>
  </sheetData>
  <mergeCells count="3">
    <mergeCell ref="A1:W1"/>
    <mergeCell ref="AI12:AL12"/>
    <mergeCell ref="AI13:AL13"/>
  </mergeCells>
  <dataValidations count="4">
    <dataValidation type="list" allowBlank="1" showInputMessage="1" showErrorMessage="1" sqref="U3:U36">
      <formula1>$AJ$5:$AO$5</formula1>
    </dataValidation>
    <dataValidation type="list" allowBlank="1" showInputMessage="1" showErrorMessage="1" sqref="U37">
      <formula1>#REF!</formula1>
    </dataValidation>
    <dataValidation type="list" allowBlank="1" showInputMessage="1" showErrorMessage="1" sqref="K3:K37">
      <formula1>$XEY$1048572:$XEY$1048576</formula1>
    </dataValidation>
    <dataValidation type="list" allowBlank="1" showInputMessage="1" showErrorMessage="1" sqref="AK28">
      <formula1>$AJ$22:$AJ$34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zoomScale="80" zoomScaleNormal="80" workbookViewId="0">
      <pane xSplit="3" ySplit="3" topLeftCell="AC4" activePane="bottomRight" state="frozen"/>
      <selection pane="topRight" activeCell="D1" sqref="D1"/>
      <selection pane="bottomLeft" activeCell="A2" sqref="A2"/>
      <selection pane="bottomRight" activeCell="AK13" sqref="AK13"/>
    </sheetView>
  </sheetViews>
  <sheetFormatPr baseColWidth="10" defaultColWidth="9.140625" defaultRowHeight="15" x14ac:dyDescent="0.25"/>
  <cols>
    <col min="1" max="1" width="16.140625" customWidth="1"/>
    <col min="2" max="2" width="4.42578125" bestFit="1" customWidth="1"/>
    <col min="3" max="3" width="14.28515625" bestFit="1" customWidth="1"/>
    <col min="11" max="11" width="15.140625" customWidth="1"/>
    <col min="12" max="12" width="9.7109375" style="130" bestFit="1" customWidth="1"/>
    <col min="15" max="15" width="11.85546875" customWidth="1"/>
    <col min="23" max="23" width="24.5703125" bestFit="1" customWidth="1"/>
    <col min="24" max="24" width="22.7109375" bestFit="1" customWidth="1"/>
    <col min="25" max="25" width="23.7109375" bestFit="1" customWidth="1"/>
    <col min="26" max="33" width="16.28515625" customWidth="1"/>
    <col min="34" max="34" width="22.42578125" style="128" customWidth="1"/>
    <col min="36" max="36" width="38.7109375" bestFit="1" customWidth="1"/>
    <col min="37" max="37" width="13" customWidth="1"/>
    <col min="38" max="38" width="12.5703125" customWidth="1"/>
  </cols>
  <sheetData>
    <row r="1" spans="1:38" ht="72.75" customHeight="1" x14ac:dyDescent="0.25">
      <c r="A1" s="189" t="s">
        <v>45</v>
      </c>
      <c r="B1" s="190"/>
      <c r="C1" s="190"/>
      <c r="D1" s="190"/>
      <c r="E1" s="190"/>
      <c r="F1" s="190"/>
      <c r="G1" s="190"/>
      <c r="H1" s="190"/>
      <c r="I1" s="190"/>
      <c r="J1" s="190"/>
      <c r="K1" s="190"/>
      <c r="L1" s="190"/>
      <c r="M1" s="190"/>
      <c r="N1" s="190"/>
      <c r="O1" s="190"/>
      <c r="P1" s="190"/>
      <c r="Q1" s="190"/>
      <c r="R1" s="190"/>
      <c r="S1" s="190"/>
      <c r="T1" s="190"/>
      <c r="U1" s="190"/>
      <c r="V1" s="191"/>
      <c r="W1" s="18" t="s">
        <v>177</v>
      </c>
      <c r="X1" s="21" t="s">
        <v>178</v>
      </c>
      <c r="Y1" s="18" t="s">
        <v>179</v>
      </c>
      <c r="Z1" s="19" t="s">
        <v>180</v>
      </c>
      <c r="AA1" s="19" t="s">
        <v>181</v>
      </c>
      <c r="AB1" s="22" t="s">
        <v>182</v>
      </c>
      <c r="AC1" s="20" t="s">
        <v>183</v>
      </c>
      <c r="AD1" s="14" t="s">
        <v>184</v>
      </c>
      <c r="AE1" s="15" t="s">
        <v>185</v>
      </c>
      <c r="AF1" s="16" t="s">
        <v>186</v>
      </c>
      <c r="AG1" s="16" t="s">
        <v>187</v>
      </c>
      <c r="AH1" s="16" t="s">
        <v>188</v>
      </c>
    </row>
    <row r="2" spans="1:38" ht="15" customHeight="1" x14ac:dyDescent="0.25">
      <c r="A2" s="107" t="s">
        <v>10</v>
      </c>
      <c r="B2" s="107" t="s">
        <v>4</v>
      </c>
      <c r="C2" s="107" t="s">
        <v>5</v>
      </c>
      <c r="D2" s="107" t="s">
        <v>6</v>
      </c>
      <c r="E2" s="107" t="s">
        <v>7</v>
      </c>
      <c r="F2" s="107" t="s">
        <v>13</v>
      </c>
      <c r="G2" s="107" t="s">
        <v>14</v>
      </c>
      <c r="H2" s="107" t="s">
        <v>15</v>
      </c>
      <c r="I2" s="107" t="s">
        <v>16</v>
      </c>
      <c r="J2" s="107" t="s">
        <v>17</v>
      </c>
      <c r="K2" s="107" t="s">
        <v>18</v>
      </c>
      <c r="L2" s="107" t="s">
        <v>46</v>
      </c>
      <c r="M2" s="107" t="s">
        <v>8</v>
      </c>
      <c r="N2" s="107" t="s">
        <v>9</v>
      </c>
      <c r="O2" s="107" t="s">
        <v>19</v>
      </c>
      <c r="P2" s="107" t="s">
        <v>20</v>
      </c>
      <c r="Q2" s="107" t="s">
        <v>21</v>
      </c>
      <c r="R2" s="107" t="s">
        <v>22</v>
      </c>
      <c r="S2" s="107" t="s">
        <v>23</v>
      </c>
      <c r="T2" s="107" t="s">
        <v>24</v>
      </c>
      <c r="U2" s="107" t="s">
        <v>33</v>
      </c>
      <c r="V2" s="107" t="s">
        <v>48</v>
      </c>
      <c r="W2" s="108" t="s">
        <v>44</v>
      </c>
      <c r="X2" s="108"/>
      <c r="Y2" s="108"/>
      <c r="Z2" s="109" t="s">
        <v>39</v>
      </c>
      <c r="AA2" s="109" t="s">
        <v>47</v>
      </c>
      <c r="AB2" s="110" t="s">
        <v>40</v>
      </c>
      <c r="AC2" s="111" t="s">
        <v>42</v>
      </c>
      <c r="AD2" s="112" t="s">
        <v>41</v>
      </c>
      <c r="AE2" s="113" t="s">
        <v>43</v>
      </c>
      <c r="AF2" s="114" t="s">
        <v>35</v>
      </c>
      <c r="AG2" s="115" t="s">
        <v>26</v>
      </c>
      <c r="AH2" s="116" t="s">
        <v>28</v>
      </c>
    </row>
    <row r="3" spans="1:38" ht="15" customHeight="1" x14ac:dyDescent="0.25">
      <c r="A3" s="11" t="s">
        <v>11</v>
      </c>
      <c r="B3" s="117">
        <v>974</v>
      </c>
      <c r="C3" s="11" t="s">
        <v>148</v>
      </c>
      <c r="D3" s="11" t="s">
        <v>148</v>
      </c>
      <c r="E3" s="11" t="s">
        <v>121</v>
      </c>
      <c r="F3" s="11" t="s">
        <v>34</v>
      </c>
      <c r="G3" s="11" t="s">
        <v>36</v>
      </c>
      <c r="H3" s="11" t="s">
        <v>122</v>
      </c>
      <c r="I3" s="11" t="s">
        <v>153</v>
      </c>
      <c r="J3" s="11" t="s">
        <v>154</v>
      </c>
      <c r="K3" s="11" t="s">
        <v>0</v>
      </c>
      <c r="L3" s="129">
        <v>2013</v>
      </c>
      <c r="M3" s="11">
        <v>50</v>
      </c>
      <c r="N3" s="11" t="s">
        <v>134</v>
      </c>
      <c r="O3" s="11" t="s">
        <v>134</v>
      </c>
      <c r="P3" s="11">
        <v>50</v>
      </c>
      <c r="Q3" s="11">
        <v>50</v>
      </c>
      <c r="R3" s="11">
        <v>1</v>
      </c>
      <c r="S3" s="11" t="s">
        <v>36</v>
      </c>
      <c r="T3" s="11" t="s">
        <v>36</v>
      </c>
      <c r="U3" s="11">
        <v>2013</v>
      </c>
      <c r="V3" s="11" t="s">
        <v>36</v>
      </c>
      <c r="W3" s="119">
        <v>26372.22</v>
      </c>
      <c r="X3" s="55">
        <v>3.9575296919171665E-2</v>
      </c>
      <c r="Y3" s="55">
        <v>3.9575296919171665E-2</v>
      </c>
      <c r="Z3" s="120">
        <v>7345</v>
      </c>
      <c r="AA3" s="120" t="s">
        <v>49</v>
      </c>
      <c r="AB3" s="124" t="s">
        <v>153</v>
      </c>
      <c r="AC3" s="123" t="s">
        <v>153</v>
      </c>
      <c r="AD3" s="30">
        <v>0.87552716836125277</v>
      </c>
      <c r="AE3" s="122">
        <v>23089.595099999999</v>
      </c>
      <c r="AF3" s="126">
        <v>43.3</v>
      </c>
      <c r="AG3" s="126">
        <v>7.2599999999999998E-2</v>
      </c>
      <c r="AH3" s="127">
        <v>0.46</v>
      </c>
    </row>
    <row r="4" spans="1:38" ht="15" customHeight="1" x14ac:dyDescent="0.25">
      <c r="A4" s="11" t="s">
        <v>11</v>
      </c>
      <c r="B4" s="11">
        <v>973</v>
      </c>
      <c r="C4" s="11" t="s">
        <v>146</v>
      </c>
      <c r="D4" s="11" t="s">
        <v>120</v>
      </c>
      <c r="E4" s="11" t="s">
        <v>121</v>
      </c>
      <c r="F4" s="11" t="s">
        <v>34</v>
      </c>
      <c r="G4" s="11" t="s">
        <v>36</v>
      </c>
      <c r="H4" s="11" t="s">
        <v>122</v>
      </c>
      <c r="I4" s="11">
        <v>25</v>
      </c>
      <c r="J4" s="11" t="s">
        <v>154</v>
      </c>
      <c r="K4" s="11" t="s">
        <v>0</v>
      </c>
      <c r="L4" s="129">
        <v>2012</v>
      </c>
      <c r="M4" s="11">
        <v>10</v>
      </c>
      <c r="N4" s="11" t="s">
        <v>134</v>
      </c>
      <c r="O4" s="11" t="s">
        <v>134</v>
      </c>
      <c r="P4" s="11">
        <v>10</v>
      </c>
      <c r="Q4" s="11">
        <v>10</v>
      </c>
      <c r="R4" s="11">
        <v>1</v>
      </c>
      <c r="S4" s="11" t="s">
        <v>36</v>
      </c>
      <c r="T4" s="11" t="s">
        <v>36</v>
      </c>
      <c r="U4" s="11">
        <v>2013</v>
      </c>
      <c r="V4" s="11" t="s">
        <v>36</v>
      </c>
      <c r="W4" s="119">
        <v>30680.7</v>
      </c>
      <c r="X4" s="55">
        <v>4.6040788837194223E-2</v>
      </c>
      <c r="Y4" s="55">
        <v>8.5616085756365895E-2</v>
      </c>
      <c r="Z4" s="120">
        <v>6433.44</v>
      </c>
      <c r="AA4" s="120" t="s">
        <v>49</v>
      </c>
      <c r="AB4" s="124" t="s">
        <v>153</v>
      </c>
      <c r="AC4" s="123" t="s">
        <v>153</v>
      </c>
      <c r="AD4" s="30">
        <v>0.65917770178646506</v>
      </c>
      <c r="AE4" s="122">
        <v>20224.033315199998</v>
      </c>
      <c r="AF4" s="126">
        <v>43.3</v>
      </c>
      <c r="AG4" s="126">
        <v>7.2599999999999998E-2</v>
      </c>
      <c r="AH4" s="127">
        <v>0.46</v>
      </c>
      <c r="AJ4" s="182">
        <f>U3</f>
        <v>2013</v>
      </c>
      <c r="AK4" s="133" t="s">
        <v>53</v>
      </c>
      <c r="AL4" s="133" t="s">
        <v>52</v>
      </c>
    </row>
    <row r="5" spans="1:38" s="82" customFormat="1" ht="15" customHeight="1" x14ac:dyDescent="0.25">
      <c r="A5" s="11" t="s">
        <v>11</v>
      </c>
      <c r="B5" s="11">
        <v>979</v>
      </c>
      <c r="C5" s="11" t="s">
        <v>136</v>
      </c>
      <c r="D5" s="11" t="s">
        <v>120</v>
      </c>
      <c r="E5" s="11" t="s">
        <v>126</v>
      </c>
      <c r="F5" s="11" t="s">
        <v>34</v>
      </c>
      <c r="G5" s="11" t="s">
        <v>36</v>
      </c>
      <c r="H5" s="11" t="s">
        <v>133</v>
      </c>
      <c r="I5" s="11">
        <v>97</v>
      </c>
      <c r="J5" s="11" t="s">
        <v>37</v>
      </c>
      <c r="K5" s="11" t="s">
        <v>37</v>
      </c>
      <c r="L5" s="129">
        <v>2000</v>
      </c>
      <c r="M5" s="11">
        <v>75</v>
      </c>
      <c r="N5" s="11" t="s">
        <v>134</v>
      </c>
      <c r="O5" s="11" t="s">
        <v>134</v>
      </c>
      <c r="P5" s="11">
        <v>75</v>
      </c>
      <c r="Q5" s="11">
        <v>3</v>
      </c>
      <c r="R5" s="11">
        <v>25</v>
      </c>
      <c r="S5" s="11" t="s">
        <v>34</v>
      </c>
      <c r="T5" s="11" t="s">
        <v>36</v>
      </c>
      <c r="U5" s="11">
        <v>2013</v>
      </c>
      <c r="V5" s="11" t="s">
        <v>34</v>
      </c>
      <c r="W5" s="119">
        <v>288291.5</v>
      </c>
      <c r="X5" s="55">
        <v>0.43262272617828074</v>
      </c>
      <c r="Y5" s="55">
        <v>0.5182388119346466</v>
      </c>
      <c r="Z5" s="120" t="s">
        <v>153</v>
      </c>
      <c r="AA5" s="120" t="s">
        <v>153</v>
      </c>
      <c r="AB5" s="124" t="s">
        <v>153</v>
      </c>
      <c r="AC5" s="123" t="s">
        <v>153</v>
      </c>
      <c r="AD5" s="30" t="s">
        <v>153</v>
      </c>
      <c r="AE5" s="122" t="s">
        <v>153</v>
      </c>
      <c r="AF5" s="126" t="s">
        <v>153</v>
      </c>
      <c r="AG5" s="126" t="s">
        <v>153</v>
      </c>
      <c r="AH5" s="127" t="s">
        <v>153</v>
      </c>
      <c r="AJ5" s="134" t="s">
        <v>189</v>
      </c>
      <c r="AK5" s="157">
        <f>SUM($W$3:$W$7)</f>
        <v>483704.64</v>
      </c>
      <c r="AL5" s="157">
        <f>SUM($W$3:$W$5)</f>
        <v>345344.42</v>
      </c>
    </row>
    <row r="6" spans="1:38" ht="15" customHeight="1" x14ac:dyDescent="0.25">
      <c r="A6" s="11" t="s">
        <v>11</v>
      </c>
      <c r="B6" s="11">
        <v>972</v>
      </c>
      <c r="C6" s="11" t="s">
        <v>143</v>
      </c>
      <c r="D6" s="11" t="s">
        <v>120</v>
      </c>
      <c r="E6" s="11" t="s">
        <v>121</v>
      </c>
      <c r="F6" s="11" t="s">
        <v>34</v>
      </c>
      <c r="G6" s="11" t="s">
        <v>36</v>
      </c>
      <c r="H6" s="11" t="s">
        <v>122</v>
      </c>
      <c r="I6" s="11" t="s">
        <v>153</v>
      </c>
      <c r="J6" s="11" t="s">
        <v>154</v>
      </c>
      <c r="K6" s="11" t="s">
        <v>30</v>
      </c>
      <c r="L6" s="129">
        <v>1997</v>
      </c>
      <c r="M6" s="11">
        <v>33.027999999999999</v>
      </c>
      <c r="N6" s="11" t="s">
        <v>123</v>
      </c>
      <c r="O6" s="11" t="s">
        <v>124</v>
      </c>
      <c r="P6" s="11">
        <v>77.2</v>
      </c>
      <c r="Q6" s="11">
        <v>7</v>
      </c>
      <c r="R6" s="11">
        <v>11.028</v>
      </c>
      <c r="S6" s="11" t="s">
        <v>36</v>
      </c>
      <c r="T6" s="11" t="s">
        <v>36</v>
      </c>
      <c r="U6" s="11">
        <v>2013</v>
      </c>
      <c r="V6" s="11" t="s">
        <v>36</v>
      </c>
      <c r="W6" s="119">
        <v>136582.20000000001</v>
      </c>
      <c r="X6" s="55">
        <v>0.20496117197845645</v>
      </c>
      <c r="Y6" s="55">
        <v>0.72319998391310303</v>
      </c>
      <c r="Z6" s="120">
        <v>35016.444000000003</v>
      </c>
      <c r="AA6" s="120" t="s">
        <v>49</v>
      </c>
      <c r="AB6" s="124" t="s">
        <v>153</v>
      </c>
      <c r="AC6" s="123" t="s">
        <v>153</v>
      </c>
      <c r="AD6" s="30">
        <v>0.84244238507096825</v>
      </c>
      <c r="AE6" s="122">
        <v>115062.63432624</v>
      </c>
      <c r="AF6" s="126">
        <v>41.7</v>
      </c>
      <c r="AG6" s="126">
        <v>7.8799999999999995E-2</v>
      </c>
      <c r="AH6" s="127">
        <v>0.46</v>
      </c>
      <c r="AJ6" s="135" t="s">
        <v>190</v>
      </c>
      <c r="AK6" s="157">
        <f>SUM(AE3:AE7)</f>
        <v>158376.26274144</v>
      </c>
      <c r="AL6" s="157">
        <f>SUM(AE3:AE5)</f>
        <v>43313.628415200001</v>
      </c>
    </row>
    <row r="7" spans="1:38" ht="15" customHeight="1" x14ac:dyDescent="0.25">
      <c r="A7" s="11" t="s">
        <v>11</v>
      </c>
      <c r="B7" s="11">
        <v>978</v>
      </c>
      <c r="C7" s="11" t="s">
        <v>135</v>
      </c>
      <c r="D7" s="11" t="s">
        <v>120</v>
      </c>
      <c r="E7" s="11" t="s">
        <v>126</v>
      </c>
      <c r="F7" s="11" t="s">
        <v>34</v>
      </c>
      <c r="G7" s="11" t="s">
        <v>36</v>
      </c>
      <c r="H7" s="11" t="s">
        <v>133</v>
      </c>
      <c r="I7" s="11">
        <v>60</v>
      </c>
      <c r="J7" s="11" t="s">
        <v>37</v>
      </c>
      <c r="K7" s="11" t="s">
        <v>37</v>
      </c>
      <c r="L7" s="129">
        <v>1985</v>
      </c>
      <c r="M7" s="11">
        <v>5</v>
      </c>
      <c r="N7" s="11" t="s">
        <v>134</v>
      </c>
      <c r="O7" s="11" t="s">
        <v>134</v>
      </c>
      <c r="P7" s="11">
        <v>5</v>
      </c>
      <c r="Q7" s="11">
        <v>2</v>
      </c>
      <c r="R7" s="11">
        <v>2.5</v>
      </c>
      <c r="S7" s="11" t="s">
        <v>34</v>
      </c>
      <c r="T7" s="11" t="s">
        <v>36</v>
      </c>
      <c r="U7" s="11">
        <v>2013</v>
      </c>
      <c r="V7" s="11" t="s">
        <v>34</v>
      </c>
      <c r="W7" s="119">
        <v>1778.02</v>
      </c>
      <c r="X7" s="55">
        <v>2.6681739128607907E-3</v>
      </c>
      <c r="Y7" s="55">
        <v>0.72586815782596381</v>
      </c>
      <c r="Z7" s="120" t="s">
        <v>153</v>
      </c>
      <c r="AA7" s="120" t="s">
        <v>153</v>
      </c>
      <c r="AB7" s="124" t="s">
        <v>153</v>
      </c>
      <c r="AC7" s="123" t="s">
        <v>153</v>
      </c>
      <c r="AD7" s="30" t="s">
        <v>153</v>
      </c>
      <c r="AE7" s="122" t="s">
        <v>153</v>
      </c>
      <c r="AF7" s="126" t="s">
        <v>153</v>
      </c>
      <c r="AG7" s="126" t="s">
        <v>153</v>
      </c>
      <c r="AH7" s="127" t="s">
        <v>153</v>
      </c>
      <c r="AJ7" s="135" t="s">
        <v>163</v>
      </c>
      <c r="AK7" s="157">
        <f>0.1*AK5</f>
        <v>48370.464000000007</v>
      </c>
      <c r="AL7" s="157">
        <f>0.1*AL5</f>
        <v>34534.442000000003</v>
      </c>
    </row>
    <row r="8" spans="1:38" ht="15" customHeight="1" x14ac:dyDescent="0.25">
      <c r="A8" s="11" t="s">
        <v>11</v>
      </c>
      <c r="B8" s="11">
        <v>977</v>
      </c>
      <c r="C8" s="11" t="s">
        <v>132</v>
      </c>
      <c r="D8" s="11" t="s">
        <v>120</v>
      </c>
      <c r="E8" s="11" t="s">
        <v>126</v>
      </c>
      <c r="F8" s="11" t="s">
        <v>34</v>
      </c>
      <c r="G8" s="11" t="s">
        <v>36</v>
      </c>
      <c r="H8" s="11" t="s">
        <v>133</v>
      </c>
      <c r="I8" s="11">
        <v>60</v>
      </c>
      <c r="J8" s="11" t="s">
        <v>37</v>
      </c>
      <c r="K8" s="11" t="s">
        <v>37</v>
      </c>
      <c r="L8" s="129">
        <v>1970</v>
      </c>
      <c r="M8" s="11">
        <v>15</v>
      </c>
      <c r="N8" s="11" t="s">
        <v>134</v>
      </c>
      <c r="O8" s="11" t="s">
        <v>134</v>
      </c>
      <c r="P8" s="11">
        <v>15</v>
      </c>
      <c r="Q8" s="11">
        <v>2</v>
      </c>
      <c r="R8" s="11">
        <v>7.5</v>
      </c>
      <c r="S8" s="11" t="s">
        <v>34</v>
      </c>
      <c r="T8" s="11" t="s">
        <v>36</v>
      </c>
      <c r="U8" s="11">
        <v>2013</v>
      </c>
      <c r="V8" s="11" t="s">
        <v>34</v>
      </c>
      <c r="W8" s="119">
        <v>64963.28</v>
      </c>
      <c r="X8" s="55">
        <v>9.7486714991884882E-2</v>
      </c>
      <c r="Y8" s="55">
        <v>0.82335487281784869</v>
      </c>
      <c r="Z8" s="120" t="s">
        <v>153</v>
      </c>
      <c r="AA8" s="120" t="s">
        <v>153</v>
      </c>
      <c r="AB8" s="124" t="s">
        <v>153</v>
      </c>
      <c r="AC8" s="123" t="s">
        <v>153</v>
      </c>
      <c r="AD8" s="30" t="s">
        <v>153</v>
      </c>
      <c r="AE8" s="122" t="s">
        <v>153</v>
      </c>
      <c r="AF8" s="126" t="s">
        <v>153</v>
      </c>
      <c r="AG8" s="126" t="s">
        <v>153</v>
      </c>
      <c r="AH8" s="127" t="s">
        <v>153</v>
      </c>
      <c r="AJ8" s="135" t="s">
        <v>164</v>
      </c>
      <c r="AK8" s="157">
        <f>AK7*0.8</f>
        <v>38696.371200000009</v>
      </c>
      <c r="AL8" s="157">
        <f>AL7*0.8</f>
        <v>27627.553600000003</v>
      </c>
    </row>
    <row r="9" spans="1:38" ht="15" customHeight="1" x14ac:dyDescent="0.25">
      <c r="A9" s="11" t="s">
        <v>11</v>
      </c>
      <c r="B9" s="11">
        <v>980</v>
      </c>
      <c r="C9" s="11" t="s">
        <v>137</v>
      </c>
      <c r="D9" s="11" t="s">
        <v>120</v>
      </c>
      <c r="E9" s="11" t="s">
        <v>138</v>
      </c>
      <c r="F9" s="11" t="s">
        <v>34</v>
      </c>
      <c r="G9" s="11" t="s">
        <v>36</v>
      </c>
      <c r="H9" s="11" t="s">
        <v>139</v>
      </c>
      <c r="I9" s="11">
        <v>27</v>
      </c>
      <c r="J9" s="11" t="s">
        <v>37</v>
      </c>
      <c r="K9" s="11" t="s">
        <v>37</v>
      </c>
      <c r="L9" s="129">
        <v>1966</v>
      </c>
      <c r="M9" s="11">
        <v>3.2</v>
      </c>
      <c r="N9" s="11">
        <v>0.2</v>
      </c>
      <c r="O9" s="11">
        <v>2005</v>
      </c>
      <c r="P9" s="11">
        <v>3.4</v>
      </c>
      <c r="Q9" s="11">
        <v>4</v>
      </c>
      <c r="R9" s="11">
        <v>0.85</v>
      </c>
      <c r="S9" s="11" t="s">
        <v>34</v>
      </c>
      <c r="T9" s="11" t="s">
        <v>36</v>
      </c>
      <c r="U9" s="11">
        <v>2013</v>
      </c>
      <c r="V9" s="11" t="s">
        <v>34</v>
      </c>
      <c r="W9" s="119">
        <v>13501.63</v>
      </c>
      <c r="X9" s="55">
        <v>2.0261131453582434E-2</v>
      </c>
      <c r="Y9" s="55">
        <v>0.84361600427143113</v>
      </c>
      <c r="Z9" s="120" t="s">
        <v>153</v>
      </c>
      <c r="AA9" s="120" t="s">
        <v>153</v>
      </c>
      <c r="AB9" s="124" t="s">
        <v>153</v>
      </c>
      <c r="AC9" s="123" t="s">
        <v>153</v>
      </c>
      <c r="AD9" s="30" t="s">
        <v>153</v>
      </c>
      <c r="AE9" s="122" t="s">
        <v>153</v>
      </c>
      <c r="AF9" s="126" t="s">
        <v>153</v>
      </c>
      <c r="AG9" s="126" t="s">
        <v>153</v>
      </c>
      <c r="AH9" s="127" t="s">
        <v>153</v>
      </c>
      <c r="AJ9" s="1" t="s">
        <v>165</v>
      </c>
      <c r="AK9" s="155">
        <f>AK6/AK5</f>
        <v>0.32742349286010569</v>
      </c>
      <c r="AL9" s="155">
        <f>AL6/AL5</f>
        <v>0.12542153834482109</v>
      </c>
    </row>
    <row r="10" spans="1:38" ht="15" customHeight="1" x14ac:dyDescent="0.25">
      <c r="A10" s="11" t="s">
        <v>11</v>
      </c>
      <c r="B10" s="11">
        <v>976</v>
      </c>
      <c r="C10" s="11" t="s">
        <v>125</v>
      </c>
      <c r="D10" s="11" t="s">
        <v>120</v>
      </c>
      <c r="E10" s="11" t="s">
        <v>126</v>
      </c>
      <c r="F10" s="11" t="s">
        <v>34</v>
      </c>
      <c r="G10" s="11" t="s">
        <v>36</v>
      </c>
      <c r="H10" s="11" t="s">
        <v>144</v>
      </c>
      <c r="I10" s="11" t="s">
        <v>145</v>
      </c>
      <c r="J10" s="11" t="s">
        <v>37</v>
      </c>
      <c r="K10" s="11" t="s">
        <v>37</v>
      </c>
      <c r="L10" s="129">
        <v>1953</v>
      </c>
      <c r="M10" s="11">
        <v>10</v>
      </c>
      <c r="N10" s="11" t="s">
        <v>129</v>
      </c>
      <c r="O10" s="11" t="s">
        <v>130</v>
      </c>
      <c r="P10" s="11">
        <v>27</v>
      </c>
      <c r="Q10" s="11">
        <v>4</v>
      </c>
      <c r="R10" s="11" t="s">
        <v>131</v>
      </c>
      <c r="S10" s="11" t="s">
        <v>34</v>
      </c>
      <c r="T10" s="11" t="s">
        <v>36</v>
      </c>
      <c r="U10" s="11">
        <v>2013</v>
      </c>
      <c r="V10" s="11" t="s">
        <v>34</v>
      </c>
      <c r="W10" s="119">
        <v>104211.3</v>
      </c>
      <c r="X10" s="55">
        <v>0.1563839957285687</v>
      </c>
      <c r="Y10" s="55">
        <v>0.99999999999999978</v>
      </c>
      <c r="Z10" s="120" t="s">
        <v>153</v>
      </c>
      <c r="AA10" s="120" t="s">
        <v>153</v>
      </c>
      <c r="AB10" s="124" t="s">
        <v>153</v>
      </c>
      <c r="AC10" s="123" t="s">
        <v>153</v>
      </c>
      <c r="AD10" s="30" t="s">
        <v>153</v>
      </c>
      <c r="AE10" s="122" t="s">
        <v>153</v>
      </c>
      <c r="AF10" s="126" t="s">
        <v>153</v>
      </c>
      <c r="AG10" s="126" t="s">
        <v>153</v>
      </c>
      <c r="AH10" s="127" t="s">
        <v>153</v>
      </c>
      <c r="AJ10" s="136" t="s">
        <v>166</v>
      </c>
      <c r="AK10" s="156">
        <f>(AK6+AK8)/(AK5+AK7)</f>
        <v>0.37038499350918702</v>
      </c>
      <c r="AL10" s="156">
        <f>(AL6+AL8)/(AL5+AL7)</f>
        <v>0.18674685304074645</v>
      </c>
    </row>
    <row r="11" spans="1:38" x14ac:dyDescent="0.25">
      <c r="A11" s="11"/>
      <c r="B11" s="11"/>
      <c r="C11" s="11"/>
      <c r="D11" s="11"/>
      <c r="E11" s="11"/>
      <c r="F11" s="11"/>
      <c r="G11" s="11"/>
      <c r="H11" s="11"/>
      <c r="I11" s="11"/>
      <c r="J11" s="11"/>
      <c r="K11" s="11"/>
      <c r="L11" s="129"/>
      <c r="M11" s="11"/>
      <c r="N11" s="11"/>
      <c r="O11" s="11"/>
      <c r="P11" s="11"/>
      <c r="Q11" s="11"/>
      <c r="R11" s="11"/>
      <c r="S11" s="11"/>
      <c r="T11" s="11"/>
      <c r="U11" s="11"/>
      <c r="V11" s="11"/>
      <c r="W11" s="119"/>
      <c r="X11" s="55"/>
      <c r="Y11" s="55"/>
      <c r="Z11" s="34"/>
      <c r="AA11" s="27"/>
      <c r="AB11" s="28"/>
      <c r="AC11" s="29"/>
      <c r="AD11" s="104"/>
      <c r="AE11" s="31"/>
      <c r="AF11" s="33"/>
      <c r="AG11" s="121"/>
      <c r="AH11" s="127"/>
    </row>
    <row r="12" spans="1:38" ht="15" customHeight="1" x14ac:dyDescent="0.25">
      <c r="A12" s="11"/>
      <c r="B12" s="11"/>
      <c r="C12" s="11"/>
      <c r="D12" s="11"/>
      <c r="E12" s="11"/>
      <c r="F12" s="11"/>
      <c r="G12" s="11"/>
      <c r="H12" s="11"/>
      <c r="I12" s="11"/>
      <c r="J12" s="11"/>
      <c r="K12" s="11"/>
      <c r="L12" s="129"/>
      <c r="M12" s="11"/>
      <c r="N12" s="11"/>
      <c r="O12" s="11"/>
      <c r="P12" s="11"/>
      <c r="Q12" s="11"/>
      <c r="R12" s="11"/>
      <c r="S12" s="11"/>
      <c r="T12" s="11"/>
      <c r="U12" s="11"/>
      <c r="V12" s="11"/>
      <c r="W12" s="119"/>
      <c r="X12" s="55"/>
      <c r="Y12" s="55"/>
      <c r="Z12" s="34"/>
      <c r="AA12" s="27"/>
      <c r="AB12" s="28"/>
      <c r="AC12" s="29"/>
      <c r="AD12" s="104"/>
      <c r="AE12" s="31"/>
      <c r="AF12" s="33"/>
      <c r="AG12" s="121"/>
      <c r="AH12" s="127"/>
      <c r="AJ12" s="178" t="s">
        <v>203</v>
      </c>
      <c r="AK12" s="179">
        <f>IF(AK5&gt;AL5,AK9,AL9)</f>
        <v>0.32742349286010569</v>
      </c>
    </row>
    <row r="13" spans="1:38" ht="15" customHeight="1" x14ac:dyDescent="0.25">
      <c r="A13" s="11"/>
      <c r="B13" s="11"/>
      <c r="C13" s="11"/>
      <c r="D13" s="11"/>
      <c r="E13" s="11"/>
      <c r="F13" s="11"/>
      <c r="G13" s="11"/>
      <c r="H13" s="11"/>
      <c r="I13" s="11"/>
      <c r="J13" s="11"/>
      <c r="K13" s="11"/>
      <c r="L13" s="129"/>
      <c r="M13" s="11"/>
      <c r="N13" s="11"/>
      <c r="O13" s="11"/>
      <c r="P13" s="11"/>
      <c r="Q13" s="11"/>
      <c r="R13" s="11"/>
      <c r="S13" s="11"/>
      <c r="T13" s="11"/>
      <c r="U13" s="11"/>
      <c r="V13" s="11"/>
      <c r="W13" s="119"/>
      <c r="X13" s="55"/>
      <c r="Y13" s="55"/>
      <c r="Z13" s="34"/>
      <c r="AA13" s="27"/>
      <c r="AB13" s="28"/>
      <c r="AC13" s="29"/>
      <c r="AD13" s="104"/>
      <c r="AE13" s="31"/>
      <c r="AF13" s="33"/>
      <c r="AG13" s="121"/>
      <c r="AH13" s="127"/>
      <c r="AJ13" s="180" t="s">
        <v>204</v>
      </c>
      <c r="AK13" s="181">
        <f>IF(AK5&gt;AL5,AK10,AL10)</f>
        <v>0.37038499350918702</v>
      </c>
    </row>
    <row r="14" spans="1:38" ht="15" customHeight="1" x14ac:dyDescent="0.25">
      <c r="A14" s="11"/>
      <c r="B14" s="11"/>
      <c r="C14" s="11"/>
      <c r="D14" s="11"/>
      <c r="E14" s="11"/>
      <c r="F14" s="11"/>
      <c r="G14" s="11"/>
      <c r="H14" s="11"/>
      <c r="I14" s="11"/>
      <c r="J14" s="11"/>
      <c r="K14" s="11"/>
      <c r="L14" s="129"/>
      <c r="M14" s="11"/>
      <c r="N14" s="11"/>
      <c r="O14" s="11"/>
      <c r="P14" s="11"/>
      <c r="Q14" s="11"/>
      <c r="R14" s="11"/>
      <c r="S14" s="11"/>
      <c r="T14" s="11"/>
      <c r="U14" s="11"/>
      <c r="V14" s="11"/>
      <c r="W14" s="119"/>
      <c r="X14" s="55"/>
      <c r="Y14" s="55"/>
      <c r="Z14" s="34"/>
      <c r="AA14" s="27"/>
      <c r="AB14" s="28"/>
      <c r="AC14" s="29"/>
      <c r="AD14" s="104"/>
      <c r="AE14" s="31"/>
      <c r="AF14" s="33"/>
      <c r="AG14" s="121"/>
      <c r="AH14" s="127"/>
    </row>
    <row r="15" spans="1:38" ht="15" customHeight="1" x14ac:dyDescent="0.25">
      <c r="A15" s="11"/>
      <c r="B15" s="11"/>
      <c r="C15" s="11"/>
      <c r="D15" s="11"/>
      <c r="E15" s="11"/>
      <c r="F15" s="11"/>
      <c r="G15" s="11"/>
      <c r="H15" s="11"/>
      <c r="I15" s="11"/>
      <c r="J15" s="11"/>
      <c r="K15" s="11"/>
      <c r="L15" s="129"/>
      <c r="M15" s="11"/>
      <c r="N15" s="11"/>
      <c r="O15" s="11"/>
      <c r="P15" s="11"/>
      <c r="Q15" s="11"/>
      <c r="R15" s="11"/>
      <c r="S15" s="11"/>
      <c r="T15" s="11"/>
      <c r="U15" s="11"/>
      <c r="V15" s="11"/>
      <c r="W15" s="119"/>
      <c r="X15" s="55"/>
      <c r="Y15" s="55"/>
      <c r="Z15" s="34"/>
      <c r="AA15" s="27"/>
      <c r="AB15" s="28"/>
      <c r="AC15" s="29"/>
      <c r="AD15" s="104"/>
      <c r="AE15" s="31"/>
      <c r="AF15" s="33"/>
      <c r="AG15" s="121"/>
      <c r="AH15" s="127"/>
    </row>
    <row r="16" spans="1:38" ht="15" customHeight="1" x14ac:dyDescent="0.25">
      <c r="A16" s="11"/>
      <c r="B16" s="11"/>
      <c r="C16" s="11"/>
      <c r="D16" s="11"/>
      <c r="E16" s="11"/>
      <c r="F16" s="11"/>
      <c r="G16" s="11"/>
      <c r="H16" s="11"/>
      <c r="I16" s="11"/>
      <c r="J16" s="11"/>
      <c r="K16" s="11"/>
      <c r="L16" s="129"/>
      <c r="M16" s="11"/>
      <c r="N16" s="11"/>
      <c r="O16" s="11"/>
      <c r="P16" s="11"/>
      <c r="Q16" s="11"/>
      <c r="R16" s="11"/>
      <c r="S16" s="11"/>
      <c r="T16" s="11"/>
      <c r="U16" s="11"/>
      <c r="V16" s="11"/>
      <c r="W16" s="119"/>
      <c r="X16" s="55"/>
      <c r="Y16" s="55"/>
      <c r="Z16" s="34"/>
      <c r="AA16" s="27"/>
      <c r="AB16" s="28"/>
      <c r="AC16" s="29"/>
      <c r="AD16" s="104"/>
      <c r="AE16" s="31"/>
      <c r="AF16" s="33"/>
      <c r="AG16" s="121"/>
      <c r="AH16" s="127"/>
    </row>
    <row r="17" spans="1:34" ht="15" customHeight="1" x14ac:dyDescent="0.25">
      <c r="A17" s="11"/>
      <c r="B17" s="11"/>
      <c r="C17" s="11"/>
      <c r="D17" s="11"/>
      <c r="E17" s="11"/>
      <c r="F17" s="11"/>
      <c r="G17" s="11"/>
      <c r="H17" s="11"/>
      <c r="I17" s="11"/>
      <c r="J17" s="11"/>
      <c r="K17" s="11"/>
      <c r="L17" s="129"/>
      <c r="M17" s="11"/>
      <c r="N17" s="11"/>
      <c r="O17" s="11"/>
      <c r="P17" s="11"/>
      <c r="Q17" s="11"/>
      <c r="R17" s="11"/>
      <c r="S17" s="11"/>
      <c r="T17" s="11"/>
      <c r="U17" s="11"/>
      <c r="V17" s="11"/>
      <c r="W17" s="119"/>
      <c r="X17" s="55"/>
      <c r="Y17" s="55"/>
      <c r="Z17" s="34"/>
      <c r="AA17" s="27"/>
      <c r="AB17" s="28"/>
      <c r="AC17" s="29"/>
      <c r="AD17" s="104"/>
      <c r="AE17" s="31"/>
      <c r="AF17" s="33"/>
      <c r="AG17" s="121"/>
      <c r="AH17" s="127"/>
    </row>
    <row r="18" spans="1:34" ht="15" customHeight="1" x14ac:dyDescent="0.25">
      <c r="A18" s="11"/>
      <c r="B18" s="11"/>
      <c r="C18" s="11"/>
      <c r="D18" s="11"/>
      <c r="E18" s="11"/>
      <c r="F18" s="11"/>
      <c r="G18" s="11"/>
      <c r="H18" s="11"/>
      <c r="I18" s="11"/>
      <c r="J18" s="11"/>
      <c r="K18" s="11"/>
      <c r="L18" s="129"/>
      <c r="M18" s="11"/>
      <c r="N18" s="11"/>
      <c r="O18" s="11"/>
      <c r="P18" s="11"/>
      <c r="Q18" s="11"/>
      <c r="R18" s="11"/>
      <c r="S18" s="11"/>
      <c r="T18" s="11"/>
      <c r="U18" s="11"/>
      <c r="V18" s="11"/>
      <c r="W18" s="119"/>
      <c r="X18" s="55"/>
      <c r="Y18" s="55"/>
      <c r="Z18" s="34"/>
      <c r="AA18" s="27"/>
      <c r="AB18" s="28"/>
      <c r="AC18" s="29"/>
      <c r="AD18" s="104"/>
      <c r="AE18" s="31"/>
      <c r="AF18" s="33"/>
      <c r="AG18" s="121"/>
      <c r="AH18" s="127"/>
    </row>
    <row r="19" spans="1:34" ht="15" customHeight="1" x14ac:dyDescent="0.25">
      <c r="A19" s="11"/>
      <c r="B19" s="11"/>
      <c r="C19" s="11"/>
      <c r="D19" s="11"/>
      <c r="E19" s="11"/>
      <c r="F19" s="11"/>
      <c r="G19" s="11"/>
      <c r="H19" s="11"/>
      <c r="I19" s="11"/>
      <c r="J19" s="11"/>
      <c r="K19" s="11"/>
      <c r="L19" s="129"/>
      <c r="M19" s="11"/>
      <c r="N19" s="11"/>
      <c r="O19" s="11"/>
      <c r="P19" s="11"/>
      <c r="Q19" s="11"/>
      <c r="R19" s="11"/>
      <c r="S19" s="11"/>
      <c r="T19" s="11"/>
      <c r="U19" s="11"/>
      <c r="V19" s="11"/>
      <c r="W19" s="119"/>
      <c r="X19" s="55"/>
      <c r="Y19" s="55"/>
      <c r="Z19" s="34"/>
      <c r="AA19" s="27"/>
      <c r="AB19" s="28"/>
      <c r="AC19" s="29"/>
      <c r="AD19" s="104"/>
      <c r="AE19" s="31"/>
      <c r="AF19" s="33"/>
      <c r="AG19" s="121"/>
      <c r="AH19" s="127"/>
    </row>
    <row r="20" spans="1:34" ht="15" customHeight="1" x14ac:dyDescent="0.25">
      <c r="A20" s="11"/>
      <c r="B20" s="11"/>
      <c r="C20" s="11"/>
      <c r="D20" s="11"/>
      <c r="E20" s="11"/>
      <c r="F20" s="11"/>
      <c r="G20" s="11"/>
      <c r="H20" s="11"/>
      <c r="I20" s="11"/>
      <c r="J20" s="11"/>
      <c r="K20" s="11"/>
      <c r="L20" s="129"/>
      <c r="M20" s="11"/>
      <c r="N20" s="11"/>
      <c r="O20" s="11"/>
      <c r="P20" s="11"/>
      <c r="Q20" s="11"/>
      <c r="R20" s="11"/>
      <c r="S20" s="11"/>
      <c r="T20" s="11"/>
      <c r="U20" s="11"/>
      <c r="V20" s="11"/>
      <c r="W20" s="119"/>
      <c r="X20" s="55"/>
      <c r="Y20" s="55"/>
      <c r="Z20" s="34"/>
      <c r="AA20" s="27"/>
      <c r="AB20" s="28"/>
      <c r="AC20" s="29"/>
      <c r="AD20" s="104"/>
      <c r="AE20" s="31"/>
      <c r="AF20" s="33"/>
      <c r="AG20" s="121"/>
      <c r="AH20" s="127"/>
    </row>
    <row r="21" spans="1:34" ht="15" customHeight="1" x14ac:dyDescent="0.25">
      <c r="A21" s="11"/>
      <c r="B21" s="11"/>
      <c r="C21" s="11"/>
      <c r="D21" s="11"/>
      <c r="E21" s="11"/>
      <c r="F21" s="11"/>
      <c r="G21" s="11"/>
      <c r="H21" s="11"/>
      <c r="I21" s="11"/>
      <c r="J21" s="11"/>
      <c r="K21" s="11"/>
      <c r="L21" s="129"/>
      <c r="M21" s="11"/>
      <c r="N21" s="11"/>
      <c r="O21" s="11"/>
      <c r="P21" s="11"/>
      <c r="Q21" s="11"/>
      <c r="R21" s="11"/>
      <c r="S21" s="11"/>
      <c r="T21" s="11"/>
      <c r="U21" s="11"/>
      <c r="V21" s="11"/>
      <c r="W21" s="119"/>
      <c r="X21" s="55"/>
      <c r="Y21" s="55"/>
      <c r="Z21" s="34"/>
      <c r="AA21" s="27"/>
      <c r="AB21" s="28"/>
      <c r="AC21" s="29"/>
      <c r="AD21" s="104"/>
      <c r="AE21" s="31"/>
      <c r="AF21" s="33"/>
      <c r="AG21" s="121"/>
      <c r="AH21" s="127"/>
    </row>
    <row r="22" spans="1:34" ht="15" customHeight="1" x14ac:dyDescent="0.25">
      <c r="A22" s="11"/>
      <c r="B22" s="11"/>
      <c r="C22" s="11"/>
      <c r="D22" s="11"/>
      <c r="E22" s="11"/>
      <c r="F22" s="11"/>
      <c r="G22" s="11"/>
      <c r="H22" s="11"/>
      <c r="I22" s="11"/>
      <c r="J22" s="11"/>
      <c r="K22" s="11"/>
      <c r="L22" s="129"/>
      <c r="M22" s="11"/>
      <c r="N22" s="11"/>
      <c r="O22" s="11"/>
      <c r="P22" s="11"/>
      <c r="Q22" s="11"/>
      <c r="R22" s="11"/>
      <c r="S22" s="11"/>
      <c r="T22" s="11"/>
      <c r="U22" s="11"/>
      <c r="V22" s="11"/>
      <c r="W22" s="119"/>
      <c r="X22" s="55"/>
      <c r="Y22" s="55"/>
      <c r="Z22" s="34"/>
      <c r="AA22" s="27"/>
      <c r="AB22" s="28"/>
      <c r="AC22" s="29"/>
      <c r="AD22" s="104"/>
      <c r="AE22" s="31"/>
      <c r="AF22" s="33"/>
      <c r="AG22" s="121"/>
      <c r="AH22" s="127"/>
    </row>
    <row r="23" spans="1:34" ht="15" customHeight="1" x14ac:dyDescent="0.25">
      <c r="A23" s="11"/>
      <c r="B23" s="11"/>
      <c r="C23" s="11"/>
      <c r="D23" s="11"/>
      <c r="E23" s="11"/>
      <c r="F23" s="11"/>
      <c r="G23" s="11"/>
      <c r="H23" s="11"/>
      <c r="I23" s="11"/>
      <c r="J23" s="11"/>
      <c r="K23" s="11"/>
      <c r="L23" s="129"/>
      <c r="M23" s="11"/>
      <c r="N23" s="11"/>
      <c r="O23" s="11"/>
      <c r="P23" s="11"/>
      <c r="Q23" s="11"/>
      <c r="R23" s="11"/>
      <c r="S23" s="11"/>
      <c r="T23" s="11"/>
      <c r="U23" s="11"/>
      <c r="V23" s="11"/>
      <c r="W23" s="119"/>
      <c r="X23" s="55"/>
      <c r="Y23" s="55"/>
      <c r="Z23" s="34"/>
      <c r="AA23" s="27"/>
      <c r="AB23" s="28"/>
      <c r="AC23" s="29"/>
      <c r="AD23" s="104"/>
      <c r="AE23" s="31"/>
      <c r="AF23" s="33"/>
      <c r="AG23" s="121"/>
      <c r="AH23" s="127"/>
    </row>
    <row r="24" spans="1:34" ht="15" customHeight="1" x14ac:dyDescent="0.25">
      <c r="A24" s="11"/>
      <c r="B24" s="11"/>
      <c r="C24" s="11"/>
      <c r="D24" s="11"/>
      <c r="E24" s="11"/>
      <c r="F24" s="11"/>
      <c r="G24" s="11"/>
      <c r="H24" s="11"/>
      <c r="I24" s="11"/>
      <c r="J24" s="11"/>
      <c r="K24" s="11"/>
      <c r="L24" s="129"/>
      <c r="M24" s="11"/>
      <c r="N24" s="11"/>
      <c r="O24" s="11"/>
      <c r="P24" s="11"/>
      <c r="Q24" s="11"/>
      <c r="R24" s="11"/>
      <c r="S24" s="11"/>
      <c r="T24" s="11"/>
      <c r="U24" s="11"/>
      <c r="V24" s="11"/>
      <c r="W24" s="119"/>
      <c r="X24" s="55"/>
      <c r="Y24" s="55"/>
      <c r="Z24" s="34"/>
      <c r="AA24" s="27"/>
      <c r="AB24" s="28"/>
      <c r="AC24" s="29"/>
      <c r="AD24" s="104"/>
      <c r="AE24" s="31"/>
      <c r="AF24" s="33"/>
      <c r="AG24" s="121"/>
      <c r="AH24" s="127"/>
    </row>
    <row r="25" spans="1:34" ht="15" customHeight="1" x14ac:dyDescent="0.25">
      <c r="A25" s="11"/>
      <c r="B25" s="11"/>
      <c r="C25" s="11"/>
      <c r="D25" s="11"/>
      <c r="E25" s="11"/>
      <c r="F25" s="11"/>
      <c r="G25" s="11"/>
      <c r="H25" s="11"/>
      <c r="I25" s="11"/>
      <c r="J25" s="11"/>
      <c r="K25" s="11"/>
      <c r="L25" s="129"/>
      <c r="M25" s="11"/>
      <c r="N25" s="11"/>
      <c r="O25" s="11"/>
      <c r="P25" s="11"/>
      <c r="Q25" s="11"/>
      <c r="R25" s="11"/>
      <c r="S25" s="11"/>
      <c r="T25" s="11"/>
      <c r="U25" s="11"/>
      <c r="V25" s="11"/>
      <c r="W25" s="68"/>
      <c r="X25" s="55"/>
      <c r="Y25" s="55"/>
      <c r="Z25" s="66"/>
      <c r="AA25" s="67"/>
      <c r="AB25" s="28"/>
      <c r="AC25" s="29"/>
      <c r="AD25" s="30"/>
      <c r="AE25" s="31"/>
      <c r="AF25" s="32"/>
      <c r="AG25" s="32"/>
      <c r="AH25" s="127"/>
    </row>
    <row r="26" spans="1:34" ht="15" customHeight="1" x14ac:dyDescent="0.25">
      <c r="A26" s="11"/>
      <c r="B26" s="11"/>
      <c r="C26" s="11"/>
      <c r="D26" s="11"/>
      <c r="E26" s="11"/>
      <c r="F26" s="11"/>
      <c r="G26" s="11"/>
      <c r="H26" s="11"/>
      <c r="I26" s="11"/>
      <c r="J26" s="11"/>
      <c r="K26" s="11"/>
      <c r="L26" s="129"/>
      <c r="M26" s="11"/>
      <c r="N26" s="11"/>
      <c r="O26" s="11"/>
      <c r="P26" s="11"/>
      <c r="Q26" s="11"/>
      <c r="R26" s="11"/>
      <c r="S26" s="11"/>
      <c r="T26" s="11"/>
      <c r="U26" s="11"/>
      <c r="V26" s="11"/>
      <c r="W26" s="68"/>
      <c r="X26" s="55"/>
      <c r="Y26" s="55"/>
      <c r="Z26" s="66"/>
      <c r="AA26" s="67"/>
      <c r="AB26" s="28"/>
      <c r="AC26" s="29"/>
      <c r="AD26" s="30"/>
      <c r="AE26" s="31"/>
      <c r="AF26" s="32"/>
      <c r="AG26" s="32"/>
      <c r="AH26" s="127"/>
    </row>
    <row r="27" spans="1:34" ht="15" customHeight="1" x14ac:dyDescent="0.25">
      <c r="A27" s="11"/>
      <c r="B27" s="11"/>
      <c r="C27" s="11"/>
      <c r="D27" s="11"/>
      <c r="E27" s="11"/>
      <c r="F27" s="11"/>
      <c r="G27" s="11"/>
      <c r="H27" s="11"/>
      <c r="I27" s="11"/>
      <c r="J27" s="11"/>
      <c r="K27" s="11"/>
      <c r="L27" s="129"/>
      <c r="M27" s="11"/>
      <c r="N27" s="11"/>
      <c r="O27" s="11"/>
      <c r="P27" s="11"/>
      <c r="Q27" s="11"/>
      <c r="R27" s="11"/>
      <c r="S27" s="11"/>
      <c r="T27" s="11"/>
      <c r="U27" s="11"/>
      <c r="V27" s="11"/>
      <c r="W27" s="68"/>
      <c r="X27" s="55"/>
      <c r="Y27" s="55"/>
      <c r="Z27" s="66"/>
      <c r="AA27" s="67"/>
      <c r="AB27" s="28"/>
      <c r="AC27" s="29"/>
      <c r="AD27" s="30"/>
      <c r="AE27" s="31"/>
      <c r="AF27" s="32"/>
      <c r="AG27" s="32"/>
      <c r="AH27" s="127"/>
    </row>
    <row r="28" spans="1:34" ht="15" customHeight="1" x14ac:dyDescent="0.25">
      <c r="A28" s="11"/>
      <c r="B28" s="11"/>
      <c r="C28" s="11"/>
      <c r="D28" s="11"/>
      <c r="E28" s="11"/>
      <c r="F28" s="11"/>
      <c r="G28" s="11"/>
      <c r="H28" s="11"/>
      <c r="I28" s="11"/>
      <c r="J28" s="11"/>
      <c r="K28" s="11"/>
      <c r="L28" s="129"/>
      <c r="M28" s="11"/>
      <c r="N28" s="11"/>
      <c r="O28" s="11"/>
      <c r="P28" s="11"/>
      <c r="Q28" s="11"/>
      <c r="R28" s="11"/>
      <c r="S28" s="11"/>
      <c r="T28" s="11"/>
      <c r="U28" s="11"/>
      <c r="V28" s="11"/>
      <c r="W28" s="68"/>
      <c r="X28" s="55"/>
      <c r="Y28" s="55"/>
      <c r="Z28" s="66"/>
      <c r="AA28" s="67"/>
      <c r="AB28" s="28"/>
      <c r="AC28" s="29"/>
      <c r="AD28" s="30"/>
      <c r="AE28" s="31"/>
      <c r="AF28" s="32"/>
      <c r="AG28" s="32"/>
      <c r="AH28" s="127"/>
    </row>
    <row r="29" spans="1:34" ht="15" customHeight="1" x14ac:dyDescent="0.25">
      <c r="A29" s="11"/>
      <c r="B29" s="11"/>
      <c r="C29" s="11"/>
      <c r="D29" s="11"/>
      <c r="E29" s="11"/>
      <c r="F29" s="11"/>
      <c r="G29" s="11"/>
      <c r="H29" s="11"/>
      <c r="I29" s="11"/>
      <c r="J29" s="11"/>
      <c r="K29" s="11"/>
      <c r="L29" s="129"/>
      <c r="M29" s="11"/>
      <c r="N29" s="11"/>
      <c r="O29" s="11"/>
      <c r="P29" s="11"/>
      <c r="Q29" s="11"/>
      <c r="R29" s="11"/>
      <c r="S29" s="11"/>
      <c r="T29" s="11"/>
      <c r="U29" s="11"/>
      <c r="V29" s="11"/>
      <c r="W29" s="68"/>
      <c r="X29" s="55"/>
      <c r="Y29" s="55"/>
      <c r="Z29" s="66"/>
      <c r="AA29" s="67"/>
      <c r="AB29" s="28"/>
      <c r="AC29" s="29"/>
      <c r="AD29" s="30"/>
      <c r="AE29" s="31"/>
      <c r="AF29" s="32"/>
      <c r="AG29" s="32"/>
      <c r="AH29" s="127"/>
    </row>
    <row r="30" spans="1:34" ht="15" customHeight="1" x14ac:dyDescent="0.25">
      <c r="A30" s="11"/>
      <c r="B30" s="11"/>
      <c r="C30" s="11"/>
      <c r="D30" s="11"/>
      <c r="E30" s="11"/>
      <c r="F30" s="11"/>
      <c r="G30" s="11"/>
      <c r="H30" s="11"/>
      <c r="I30" s="11"/>
      <c r="J30" s="11"/>
      <c r="K30" s="11"/>
      <c r="L30" s="129"/>
      <c r="M30" s="11"/>
      <c r="N30" s="11"/>
      <c r="O30" s="11"/>
      <c r="P30" s="11"/>
      <c r="Q30" s="11"/>
      <c r="R30" s="11"/>
      <c r="S30" s="11"/>
      <c r="T30" s="11"/>
      <c r="U30" s="11"/>
      <c r="V30" s="11"/>
      <c r="W30" s="68"/>
      <c r="X30" s="55"/>
      <c r="Y30" s="55"/>
      <c r="Z30" s="66"/>
      <c r="AA30" s="67"/>
      <c r="AB30" s="28"/>
      <c r="AC30" s="29"/>
      <c r="AD30" s="30"/>
      <c r="AE30" s="31"/>
      <c r="AF30" s="32"/>
      <c r="AG30" s="32"/>
      <c r="AH30" s="127"/>
    </row>
    <row r="31" spans="1:34" ht="15" customHeight="1" x14ac:dyDescent="0.25">
      <c r="A31" s="11"/>
      <c r="B31" s="11"/>
      <c r="C31" s="11"/>
      <c r="D31" s="11"/>
      <c r="E31" s="11"/>
      <c r="F31" s="11"/>
      <c r="G31" s="11"/>
      <c r="H31" s="11"/>
      <c r="I31" s="11"/>
      <c r="J31" s="11"/>
      <c r="K31" s="11"/>
      <c r="L31" s="129"/>
      <c r="M31" s="11"/>
      <c r="N31" s="11"/>
      <c r="O31" s="11"/>
      <c r="P31" s="11"/>
      <c r="Q31" s="11"/>
      <c r="R31" s="11"/>
      <c r="S31" s="11"/>
      <c r="T31" s="11"/>
      <c r="U31" s="11"/>
      <c r="V31" s="11"/>
      <c r="W31" s="68"/>
      <c r="X31" s="55"/>
      <c r="Y31" s="55"/>
      <c r="Z31" s="66"/>
      <c r="AA31" s="67"/>
      <c r="AB31" s="28"/>
      <c r="AC31" s="29"/>
      <c r="AD31" s="30"/>
      <c r="AE31" s="31"/>
      <c r="AF31" s="32"/>
      <c r="AG31" s="32"/>
      <c r="AH31" s="127"/>
    </row>
    <row r="32" spans="1:34" ht="15" customHeight="1" x14ac:dyDescent="0.25">
      <c r="A32" s="11"/>
      <c r="B32" s="11"/>
      <c r="C32" s="11"/>
      <c r="D32" s="11"/>
      <c r="E32" s="11"/>
      <c r="F32" s="11"/>
      <c r="G32" s="11"/>
      <c r="H32" s="11"/>
      <c r="I32" s="11"/>
      <c r="J32" s="11"/>
      <c r="K32" s="11"/>
      <c r="L32" s="129"/>
      <c r="M32" s="11"/>
      <c r="N32" s="11"/>
      <c r="O32" s="11"/>
      <c r="P32" s="11"/>
      <c r="Q32" s="11"/>
      <c r="R32" s="11"/>
      <c r="S32" s="11"/>
      <c r="T32" s="11"/>
      <c r="U32" s="11"/>
      <c r="V32" s="11"/>
      <c r="W32" s="68"/>
      <c r="X32" s="55"/>
      <c r="Y32" s="55"/>
      <c r="Z32" s="66"/>
      <c r="AA32" s="67"/>
      <c r="AB32" s="28"/>
      <c r="AC32" s="29"/>
      <c r="AD32" s="30"/>
      <c r="AE32" s="31"/>
      <c r="AF32" s="32"/>
      <c r="AG32" s="32"/>
      <c r="AH32" s="127"/>
    </row>
    <row r="33" spans="1:34" ht="15" customHeight="1" x14ac:dyDescent="0.25">
      <c r="A33" s="11"/>
      <c r="B33" s="11"/>
      <c r="C33" s="11"/>
      <c r="D33" s="11"/>
      <c r="E33" s="11"/>
      <c r="F33" s="11"/>
      <c r="G33" s="11"/>
      <c r="H33" s="11"/>
      <c r="I33" s="11"/>
      <c r="J33" s="11"/>
      <c r="K33" s="11"/>
      <c r="L33" s="129"/>
      <c r="M33" s="11"/>
      <c r="N33" s="11"/>
      <c r="O33" s="11"/>
      <c r="P33" s="11"/>
      <c r="Q33" s="11"/>
      <c r="R33" s="11"/>
      <c r="S33" s="11"/>
      <c r="T33" s="11"/>
      <c r="U33" s="11"/>
      <c r="V33" s="11"/>
      <c r="W33" s="68"/>
      <c r="X33" s="55"/>
      <c r="Y33" s="55"/>
      <c r="Z33" s="66"/>
      <c r="AA33" s="67"/>
      <c r="AB33" s="28"/>
      <c r="AC33" s="29"/>
      <c r="AD33" s="30"/>
      <c r="AE33" s="31"/>
      <c r="AF33" s="32"/>
      <c r="AG33" s="32"/>
      <c r="AH33" s="127"/>
    </row>
    <row r="34" spans="1:34" ht="15" customHeight="1" x14ac:dyDescent="0.25">
      <c r="A34" s="11"/>
      <c r="B34" s="11"/>
      <c r="C34" s="11"/>
      <c r="D34" s="11"/>
      <c r="E34" s="11"/>
      <c r="F34" s="11"/>
      <c r="G34" s="11"/>
      <c r="H34" s="11"/>
      <c r="I34" s="11"/>
      <c r="J34" s="11"/>
      <c r="K34" s="11"/>
      <c r="L34" s="129"/>
      <c r="M34" s="11"/>
      <c r="N34" s="11"/>
      <c r="O34" s="11"/>
      <c r="P34" s="11"/>
      <c r="Q34" s="11"/>
      <c r="R34" s="11"/>
      <c r="S34" s="11"/>
      <c r="T34" s="11"/>
      <c r="U34" s="11"/>
      <c r="V34" s="11"/>
      <c r="W34" s="68"/>
      <c r="X34" s="55"/>
      <c r="Y34" s="55"/>
      <c r="Z34" s="66"/>
      <c r="AA34" s="67"/>
      <c r="AB34" s="28"/>
      <c r="AC34" s="29"/>
      <c r="AD34" s="30"/>
      <c r="AE34" s="31"/>
      <c r="AF34" s="32"/>
      <c r="AG34" s="32"/>
      <c r="AH34" s="127"/>
    </row>
    <row r="35" spans="1:34" ht="15" customHeight="1" x14ac:dyDescent="0.25">
      <c r="A35" s="11"/>
      <c r="B35" s="11"/>
      <c r="C35" s="11"/>
      <c r="D35" s="11"/>
      <c r="E35" s="11"/>
      <c r="F35" s="11"/>
      <c r="G35" s="11"/>
      <c r="H35" s="11"/>
      <c r="I35" s="11"/>
      <c r="J35" s="11"/>
      <c r="K35" s="11"/>
      <c r="L35" s="129"/>
      <c r="M35" s="11"/>
      <c r="N35" s="11"/>
      <c r="O35" s="11"/>
      <c r="P35" s="11"/>
      <c r="Q35" s="11"/>
      <c r="R35" s="11"/>
      <c r="S35" s="11"/>
      <c r="T35" s="11"/>
      <c r="U35" s="11"/>
      <c r="V35" s="11"/>
      <c r="W35" s="68"/>
      <c r="X35" s="55"/>
      <c r="Y35" s="55"/>
      <c r="Z35" s="66"/>
      <c r="AA35" s="67"/>
      <c r="AB35" s="28"/>
      <c r="AC35" s="29"/>
      <c r="AD35" s="30"/>
      <c r="AE35" s="31"/>
      <c r="AF35" s="32"/>
      <c r="AG35" s="32"/>
      <c r="AH35" s="127"/>
    </row>
    <row r="36" spans="1:34" ht="15" customHeight="1" x14ac:dyDescent="0.25">
      <c r="A36" s="11"/>
      <c r="B36" s="11"/>
      <c r="C36" s="11"/>
      <c r="D36" s="11"/>
      <c r="E36" s="11"/>
      <c r="F36" s="11"/>
      <c r="G36" s="11"/>
      <c r="H36" s="11"/>
      <c r="I36" s="11"/>
      <c r="J36" s="11"/>
      <c r="K36" s="11"/>
      <c r="L36" s="129"/>
      <c r="M36" s="11"/>
      <c r="N36" s="11"/>
      <c r="O36" s="11"/>
      <c r="P36" s="11"/>
      <c r="Q36" s="11"/>
      <c r="R36" s="11"/>
      <c r="S36" s="11"/>
      <c r="T36" s="11"/>
      <c r="U36" s="11"/>
      <c r="V36" s="11"/>
      <c r="W36" s="68"/>
      <c r="X36" s="55"/>
      <c r="Y36" s="55"/>
      <c r="Z36" s="66"/>
      <c r="AA36" s="67"/>
      <c r="AB36" s="28"/>
      <c r="AC36" s="29"/>
      <c r="AD36" s="30"/>
      <c r="AE36" s="31"/>
      <c r="AF36" s="32"/>
      <c r="AG36" s="32"/>
      <c r="AH36" s="127"/>
    </row>
    <row r="37" spans="1:34" ht="15" customHeight="1" x14ac:dyDescent="0.25">
      <c r="A37" s="11"/>
      <c r="B37" s="11"/>
      <c r="C37" s="11"/>
      <c r="D37" s="11"/>
      <c r="E37" s="11"/>
      <c r="F37" s="11"/>
      <c r="G37" s="11"/>
      <c r="H37" s="11"/>
      <c r="I37" s="11"/>
      <c r="J37" s="11"/>
      <c r="K37" s="11"/>
      <c r="L37" s="129"/>
      <c r="M37" s="11"/>
      <c r="N37" s="11"/>
      <c r="O37" s="11"/>
      <c r="P37" s="11"/>
      <c r="Q37" s="11"/>
      <c r="R37" s="11"/>
      <c r="S37" s="11"/>
      <c r="T37" s="11"/>
      <c r="U37" s="11"/>
      <c r="V37" s="11"/>
      <c r="W37" s="68"/>
      <c r="X37" s="55"/>
      <c r="Y37" s="55"/>
      <c r="Z37" s="66"/>
      <c r="AA37" s="67"/>
      <c r="AB37" s="28"/>
      <c r="AC37" s="29"/>
      <c r="AD37" s="30"/>
      <c r="AE37" s="31"/>
      <c r="AF37" s="32"/>
      <c r="AG37" s="32"/>
      <c r="AH37" s="127"/>
    </row>
    <row r="38" spans="1:34" ht="15" customHeight="1" x14ac:dyDescent="0.25">
      <c r="A38" s="11"/>
      <c r="B38" s="11"/>
      <c r="C38" s="11"/>
      <c r="D38" s="11"/>
      <c r="E38" s="11"/>
      <c r="F38" s="11"/>
      <c r="G38" s="11"/>
      <c r="H38" s="11"/>
      <c r="I38" s="11"/>
      <c r="J38" s="11"/>
      <c r="K38" s="11"/>
      <c r="L38" s="129"/>
      <c r="M38" s="11"/>
      <c r="N38" s="11"/>
      <c r="O38" s="11"/>
      <c r="P38" s="11"/>
      <c r="Q38" s="11"/>
      <c r="R38" s="11"/>
      <c r="S38" s="11"/>
      <c r="T38" s="11"/>
      <c r="U38" s="11"/>
      <c r="V38" s="11"/>
      <c r="W38" s="68"/>
      <c r="X38" s="55"/>
      <c r="Y38" s="55"/>
      <c r="Z38" s="66"/>
      <c r="AA38" s="67"/>
      <c r="AB38" s="28"/>
      <c r="AC38" s="29"/>
      <c r="AD38" s="30"/>
      <c r="AE38" s="31"/>
      <c r="AF38" s="32"/>
      <c r="AG38" s="32"/>
      <c r="AH38" s="127"/>
    </row>
    <row r="39" spans="1:34" ht="15" customHeight="1" x14ac:dyDescent="0.25">
      <c r="A39" s="11"/>
      <c r="B39" s="11"/>
      <c r="C39" s="11"/>
      <c r="D39" s="11"/>
      <c r="E39" s="11"/>
      <c r="F39" s="11"/>
      <c r="G39" s="11"/>
      <c r="H39" s="11"/>
      <c r="I39" s="11"/>
      <c r="J39" s="11"/>
      <c r="K39" s="11"/>
      <c r="L39" s="129"/>
      <c r="M39" s="11"/>
      <c r="N39" s="11"/>
      <c r="O39" s="11"/>
      <c r="P39" s="11"/>
      <c r="Q39" s="11"/>
      <c r="R39" s="11"/>
      <c r="S39" s="11"/>
      <c r="T39" s="11"/>
      <c r="U39" s="11"/>
      <c r="V39" s="11"/>
      <c r="W39" s="68"/>
      <c r="X39" s="55"/>
      <c r="Y39" s="55"/>
      <c r="Z39" s="66"/>
      <c r="AA39" s="67"/>
      <c r="AB39" s="28"/>
      <c r="AC39" s="29"/>
      <c r="AD39" s="30"/>
      <c r="AE39" s="31"/>
      <c r="AF39" s="32"/>
      <c r="AG39" s="32"/>
      <c r="AH39" s="127"/>
    </row>
    <row r="40" spans="1:34" ht="15" customHeight="1" x14ac:dyDescent="0.25">
      <c r="A40" s="11"/>
      <c r="B40" s="11"/>
      <c r="C40" s="11"/>
      <c r="D40" s="11"/>
      <c r="E40" s="11"/>
      <c r="F40" s="11"/>
      <c r="G40" s="11"/>
      <c r="H40" s="11"/>
      <c r="I40" s="11"/>
      <c r="J40" s="11"/>
      <c r="K40" s="11"/>
      <c r="L40" s="129"/>
      <c r="M40" s="11"/>
      <c r="N40" s="11"/>
      <c r="O40" s="11"/>
      <c r="P40" s="11"/>
      <c r="Q40" s="11"/>
      <c r="R40" s="11"/>
      <c r="S40" s="11"/>
      <c r="T40" s="11"/>
      <c r="U40" s="11"/>
      <c r="V40" s="11"/>
      <c r="W40" s="68"/>
      <c r="X40" s="55"/>
      <c r="Y40" s="55"/>
      <c r="Z40" s="66"/>
      <c r="AA40" s="67"/>
      <c r="AB40" s="28"/>
      <c r="AC40" s="29"/>
      <c r="AD40" s="30"/>
      <c r="AE40" s="31"/>
      <c r="AF40" s="32"/>
      <c r="AG40" s="32"/>
      <c r="AH40" s="127"/>
    </row>
    <row r="41" spans="1:34" ht="15" customHeight="1" x14ac:dyDescent="0.25">
      <c r="A41" s="11"/>
      <c r="B41" s="11"/>
      <c r="C41" s="11"/>
      <c r="D41" s="11"/>
      <c r="E41" s="11"/>
      <c r="F41" s="11"/>
      <c r="G41" s="11"/>
      <c r="H41" s="11"/>
      <c r="I41" s="11"/>
      <c r="J41" s="11"/>
      <c r="K41" s="11"/>
      <c r="L41" s="129"/>
      <c r="M41" s="11"/>
      <c r="N41" s="11"/>
      <c r="O41" s="11"/>
      <c r="P41" s="11"/>
      <c r="Q41" s="11"/>
      <c r="R41" s="11"/>
      <c r="S41" s="11"/>
      <c r="T41" s="11"/>
      <c r="U41" s="11"/>
      <c r="V41" s="11"/>
      <c r="W41" s="68"/>
      <c r="X41" s="55"/>
      <c r="Y41" s="55"/>
      <c r="Z41" s="66"/>
      <c r="AA41" s="67"/>
      <c r="AB41" s="28"/>
      <c r="AC41" s="29"/>
      <c r="AD41" s="30"/>
      <c r="AE41" s="31"/>
      <c r="AF41" s="32"/>
      <c r="AG41" s="32"/>
      <c r="AH41" s="127"/>
    </row>
    <row r="42" spans="1:34" ht="15" customHeight="1" x14ac:dyDescent="0.25">
      <c r="A42" s="11"/>
      <c r="B42" s="11"/>
      <c r="C42" s="11"/>
      <c r="D42" s="11"/>
      <c r="E42" s="11"/>
      <c r="F42" s="11"/>
      <c r="G42" s="11"/>
      <c r="H42" s="11"/>
      <c r="I42" s="11"/>
      <c r="J42" s="11"/>
      <c r="K42" s="11"/>
      <c r="L42" s="129"/>
      <c r="M42" s="11"/>
      <c r="N42" s="11"/>
      <c r="O42" s="11"/>
      <c r="P42" s="11"/>
      <c r="Q42" s="11"/>
      <c r="R42" s="11"/>
      <c r="S42" s="11"/>
      <c r="T42" s="11"/>
      <c r="U42" s="11"/>
      <c r="V42" s="11"/>
      <c r="W42" s="68"/>
      <c r="X42" s="55"/>
      <c r="Y42" s="55"/>
      <c r="Z42" s="66"/>
      <c r="AA42" s="67"/>
      <c r="AB42" s="28"/>
      <c r="AC42" s="29"/>
      <c r="AD42" s="30"/>
      <c r="AE42" s="31"/>
      <c r="AF42" s="32"/>
      <c r="AG42" s="32"/>
      <c r="AH42" s="127"/>
    </row>
    <row r="43" spans="1:34" ht="15" customHeight="1" x14ac:dyDescent="0.25">
      <c r="A43" s="11"/>
      <c r="B43" s="11"/>
      <c r="C43" s="11"/>
      <c r="D43" s="11"/>
      <c r="E43" s="11"/>
      <c r="F43" s="11"/>
      <c r="G43" s="11"/>
      <c r="H43" s="11"/>
      <c r="I43" s="11"/>
      <c r="J43" s="11"/>
      <c r="K43" s="11"/>
      <c r="L43" s="129"/>
      <c r="M43" s="11"/>
      <c r="N43" s="11"/>
      <c r="O43" s="11"/>
      <c r="P43" s="11"/>
      <c r="Q43" s="11"/>
      <c r="R43" s="11"/>
      <c r="S43" s="11"/>
      <c r="T43" s="11"/>
      <c r="U43" s="11"/>
      <c r="V43" s="11"/>
      <c r="W43" s="68"/>
      <c r="X43" s="55"/>
      <c r="Y43" s="55"/>
      <c r="Z43" s="66"/>
      <c r="AA43" s="67"/>
      <c r="AB43" s="28"/>
      <c r="AC43" s="29"/>
      <c r="AD43" s="30"/>
      <c r="AE43" s="31"/>
      <c r="AF43" s="32"/>
      <c r="AG43" s="32"/>
      <c r="AH43" s="127"/>
    </row>
    <row r="44" spans="1:34" ht="15" customHeight="1" x14ac:dyDescent="0.25">
      <c r="A44" s="11"/>
      <c r="B44" s="11"/>
      <c r="C44" s="11"/>
      <c r="D44" s="11"/>
      <c r="E44" s="11"/>
      <c r="F44" s="11"/>
      <c r="G44" s="11"/>
      <c r="H44" s="11"/>
      <c r="I44" s="11"/>
      <c r="J44" s="11"/>
      <c r="K44" s="11"/>
      <c r="L44" s="129"/>
      <c r="M44" s="11"/>
      <c r="N44" s="11"/>
      <c r="O44" s="11"/>
      <c r="P44" s="11"/>
      <c r="Q44" s="11"/>
      <c r="R44" s="11"/>
      <c r="S44" s="11"/>
      <c r="T44" s="11"/>
      <c r="U44" s="11"/>
      <c r="V44" s="11"/>
      <c r="W44" s="68"/>
      <c r="X44" s="55"/>
      <c r="Y44" s="55"/>
      <c r="Z44" s="66"/>
      <c r="AA44" s="67"/>
      <c r="AB44" s="28"/>
      <c r="AC44" s="29"/>
      <c r="AD44" s="30"/>
      <c r="AE44" s="31"/>
      <c r="AF44" s="32"/>
      <c r="AG44" s="32"/>
      <c r="AH44" s="127"/>
    </row>
    <row r="45" spans="1:34" ht="15" customHeight="1" x14ac:dyDescent="0.25">
      <c r="A45" s="11"/>
      <c r="B45" s="11"/>
      <c r="C45" s="11"/>
      <c r="D45" s="11"/>
      <c r="E45" s="11"/>
      <c r="F45" s="11"/>
      <c r="G45" s="11"/>
      <c r="H45" s="11"/>
      <c r="I45" s="11"/>
      <c r="J45" s="11"/>
      <c r="K45" s="11"/>
      <c r="L45" s="129"/>
      <c r="M45" s="11"/>
      <c r="N45" s="11"/>
      <c r="O45" s="11"/>
      <c r="P45" s="11"/>
      <c r="Q45" s="11"/>
      <c r="R45" s="11"/>
      <c r="S45" s="11"/>
      <c r="T45" s="11"/>
      <c r="U45" s="11"/>
      <c r="V45" s="11"/>
      <c r="W45" s="68"/>
      <c r="X45" s="55"/>
      <c r="Y45" s="55"/>
      <c r="Z45" s="66"/>
      <c r="AA45" s="67"/>
      <c r="AB45" s="28"/>
      <c r="AC45" s="29"/>
      <c r="AD45" s="30"/>
      <c r="AE45" s="31"/>
      <c r="AF45" s="32"/>
      <c r="AG45" s="32"/>
      <c r="AH45" s="127"/>
    </row>
    <row r="46" spans="1:34" ht="15" customHeight="1" x14ac:dyDescent="0.25">
      <c r="A46" s="11"/>
      <c r="B46" s="11"/>
      <c r="C46" s="11"/>
      <c r="D46" s="11"/>
      <c r="E46" s="11"/>
      <c r="F46" s="11"/>
      <c r="G46" s="11"/>
      <c r="H46" s="11"/>
      <c r="I46" s="11"/>
      <c r="J46" s="11"/>
      <c r="K46" s="11"/>
      <c r="L46" s="129"/>
      <c r="M46" s="11"/>
      <c r="N46" s="11"/>
      <c r="O46" s="11"/>
      <c r="P46" s="11"/>
      <c r="Q46" s="11"/>
      <c r="R46" s="11"/>
      <c r="S46" s="11"/>
      <c r="T46" s="11"/>
      <c r="U46" s="11"/>
      <c r="V46" s="11"/>
      <c r="W46" s="68"/>
      <c r="X46" s="55"/>
      <c r="Y46" s="55"/>
      <c r="Z46" s="66"/>
      <c r="AA46" s="67"/>
      <c r="AB46" s="28"/>
      <c r="AC46" s="29"/>
      <c r="AD46" s="30"/>
      <c r="AE46" s="31"/>
      <c r="AF46" s="32"/>
      <c r="AG46" s="32"/>
      <c r="AH46" s="127"/>
    </row>
    <row r="47" spans="1:34" ht="15" customHeight="1" x14ac:dyDescent="0.25">
      <c r="A47" s="11"/>
      <c r="B47" s="11"/>
      <c r="C47" s="11"/>
      <c r="D47" s="11"/>
      <c r="E47" s="11"/>
      <c r="F47" s="11"/>
      <c r="G47" s="11"/>
      <c r="H47" s="11"/>
      <c r="I47" s="11"/>
      <c r="J47" s="11"/>
      <c r="K47" s="11"/>
      <c r="L47" s="129"/>
      <c r="M47" s="11"/>
      <c r="N47" s="11"/>
      <c r="O47" s="11"/>
      <c r="P47" s="11"/>
      <c r="Q47" s="11"/>
      <c r="R47" s="11"/>
      <c r="S47" s="11"/>
      <c r="T47" s="11"/>
      <c r="U47" s="11"/>
      <c r="V47" s="11"/>
      <c r="W47" s="68"/>
      <c r="X47" s="55"/>
      <c r="Y47" s="55"/>
      <c r="Z47" s="66"/>
      <c r="AA47" s="67"/>
      <c r="AB47" s="28"/>
      <c r="AC47" s="29"/>
      <c r="AD47" s="30"/>
      <c r="AE47" s="31"/>
      <c r="AF47" s="32"/>
      <c r="AG47" s="32"/>
      <c r="AH47" s="127"/>
    </row>
    <row r="48" spans="1:34" ht="15" customHeight="1" x14ac:dyDescent="0.25">
      <c r="A48" s="11"/>
      <c r="B48" s="11"/>
      <c r="C48" s="11"/>
      <c r="D48" s="11"/>
      <c r="E48" s="11"/>
      <c r="F48" s="11"/>
      <c r="G48" s="11"/>
      <c r="H48" s="11"/>
      <c r="I48" s="11"/>
      <c r="J48" s="11"/>
      <c r="K48" s="11"/>
      <c r="L48" s="129"/>
      <c r="M48" s="11"/>
      <c r="N48" s="11"/>
      <c r="O48" s="11"/>
      <c r="P48" s="11"/>
      <c r="Q48" s="11"/>
      <c r="R48" s="11"/>
      <c r="S48" s="11"/>
      <c r="T48" s="11"/>
      <c r="U48" s="11"/>
      <c r="V48" s="11"/>
      <c r="W48" s="68"/>
      <c r="X48" s="55"/>
      <c r="Y48" s="55"/>
      <c r="Z48" s="66"/>
      <c r="AA48" s="67"/>
      <c r="AB48" s="28"/>
      <c r="AC48" s="29"/>
      <c r="AD48" s="30"/>
      <c r="AE48" s="31"/>
      <c r="AF48" s="32"/>
      <c r="AG48" s="32"/>
      <c r="AH48" s="127"/>
    </row>
    <row r="49" spans="1:34" ht="15" customHeight="1" x14ac:dyDescent="0.25">
      <c r="A49" s="11"/>
      <c r="B49" s="11"/>
      <c r="C49" s="11"/>
      <c r="D49" s="11"/>
      <c r="E49" s="11"/>
      <c r="F49" s="11"/>
      <c r="G49" s="11"/>
      <c r="H49" s="11"/>
      <c r="I49" s="11"/>
      <c r="J49" s="11"/>
      <c r="K49" s="11"/>
      <c r="L49" s="129"/>
      <c r="M49" s="11"/>
      <c r="N49" s="11"/>
      <c r="O49" s="11"/>
      <c r="P49" s="11"/>
      <c r="Q49" s="11"/>
      <c r="R49" s="11"/>
      <c r="S49" s="11"/>
      <c r="T49" s="11"/>
      <c r="U49" s="11"/>
      <c r="V49" s="11"/>
      <c r="W49" s="68"/>
      <c r="X49" s="55"/>
      <c r="Y49" s="55"/>
      <c r="Z49" s="66"/>
      <c r="AA49" s="67"/>
      <c r="AB49" s="28"/>
      <c r="AC49" s="29"/>
      <c r="AD49" s="30"/>
      <c r="AE49" s="31"/>
      <c r="AF49" s="32"/>
      <c r="AG49" s="32"/>
      <c r="AH49" s="127"/>
    </row>
    <row r="50" spans="1:34" ht="15" customHeight="1" x14ac:dyDescent="0.25">
      <c r="A50" s="11"/>
      <c r="B50" s="11"/>
      <c r="C50" s="11"/>
      <c r="D50" s="11"/>
      <c r="E50" s="11"/>
      <c r="F50" s="11"/>
      <c r="G50" s="11"/>
      <c r="H50" s="11"/>
      <c r="I50" s="11"/>
      <c r="J50" s="11"/>
      <c r="K50" s="11"/>
      <c r="L50" s="129"/>
      <c r="M50" s="11"/>
      <c r="N50" s="11"/>
      <c r="O50" s="11"/>
      <c r="P50" s="11"/>
      <c r="Q50" s="11"/>
      <c r="R50" s="11"/>
      <c r="S50" s="11"/>
      <c r="T50" s="11"/>
      <c r="U50" s="11"/>
      <c r="V50" s="11"/>
      <c r="W50" s="68"/>
      <c r="X50" s="55"/>
      <c r="Y50" s="55"/>
      <c r="Z50" s="66"/>
      <c r="AA50" s="67"/>
      <c r="AB50" s="28"/>
      <c r="AC50" s="29"/>
      <c r="AD50" s="30"/>
      <c r="AE50" s="31"/>
      <c r="AF50" s="32"/>
      <c r="AG50" s="32"/>
      <c r="AH50" s="127"/>
    </row>
    <row r="51" spans="1:34" ht="15" customHeight="1" x14ac:dyDescent="0.25">
      <c r="A51" s="11"/>
      <c r="B51" s="11"/>
      <c r="C51" s="11"/>
      <c r="D51" s="11"/>
      <c r="E51" s="11"/>
      <c r="F51" s="11"/>
      <c r="G51" s="11"/>
      <c r="H51" s="11"/>
      <c r="I51" s="11"/>
      <c r="J51" s="11"/>
      <c r="K51" s="11"/>
      <c r="L51" s="129"/>
      <c r="M51" s="11"/>
      <c r="N51" s="11"/>
      <c r="O51" s="11"/>
      <c r="P51" s="11"/>
      <c r="Q51" s="11"/>
      <c r="R51" s="11"/>
      <c r="S51" s="11"/>
      <c r="T51" s="11"/>
      <c r="U51" s="11"/>
      <c r="V51" s="11"/>
      <c r="W51" s="68"/>
      <c r="X51" s="55"/>
      <c r="Y51" s="55"/>
      <c r="Z51" s="66"/>
      <c r="AA51" s="67"/>
      <c r="AB51" s="28"/>
      <c r="AC51" s="29"/>
      <c r="AD51" s="30"/>
      <c r="AE51" s="31"/>
      <c r="AF51" s="32"/>
      <c r="AG51" s="32"/>
      <c r="AH51" s="127"/>
    </row>
    <row r="52" spans="1:34" ht="15" customHeight="1" x14ac:dyDescent="0.25">
      <c r="A52" s="11"/>
      <c r="B52" s="11"/>
      <c r="C52" s="11"/>
      <c r="D52" s="11"/>
      <c r="E52" s="11"/>
      <c r="F52" s="11"/>
      <c r="G52" s="11"/>
      <c r="H52" s="11"/>
      <c r="I52" s="11"/>
      <c r="J52" s="11"/>
      <c r="K52" s="11"/>
      <c r="L52" s="129"/>
      <c r="M52" s="11"/>
      <c r="N52" s="11"/>
      <c r="O52" s="11"/>
      <c r="P52" s="11"/>
      <c r="Q52" s="11"/>
      <c r="R52" s="11"/>
      <c r="S52" s="11"/>
      <c r="T52" s="11"/>
      <c r="U52" s="11"/>
      <c r="V52" s="11"/>
      <c r="W52" s="68"/>
      <c r="X52" s="55"/>
      <c r="Y52" s="55"/>
      <c r="Z52" s="66"/>
      <c r="AA52" s="67"/>
      <c r="AB52" s="28"/>
      <c r="AC52" s="29"/>
      <c r="AD52" s="30"/>
      <c r="AE52" s="31"/>
      <c r="AF52" s="32"/>
      <c r="AG52" s="32"/>
      <c r="AH52" s="127"/>
    </row>
    <row r="53" spans="1:34" ht="15" customHeight="1" x14ac:dyDescent="0.25">
      <c r="A53" s="11"/>
      <c r="B53" s="11"/>
      <c r="C53" s="11"/>
      <c r="D53" s="11"/>
      <c r="E53" s="11"/>
      <c r="F53" s="11"/>
      <c r="G53" s="11"/>
      <c r="H53" s="11"/>
      <c r="I53" s="11"/>
      <c r="J53" s="11"/>
      <c r="K53" s="11"/>
      <c r="L53" s="129"/>
      <c r="M53" s="11"/>
      <c r="N53" s="11"/>
      <c r="O53" s="11"/>
      <c r="P53" s="11"/>
      <c r="Q53" s="11"/>
      <c r="R53" s="11"/>
      <c r="S53" s="11"/>
      <c r="T53" s="11"/>
      <c r="U53" s="11"/>
      <c r="V53" s="11"/>
      <c r="W53" s="68"/>
      <c r="X53" s="55"/>
      <c r="Y53" s="55"/>
      <c r="Z53" s="66"/>
      <c r="AA53" s="67"/>
      <c r="AB53" s="28"/>
      <c r="AC53" s="29"/>
      <c r="AD53" s="30"/>
      <c r="AE53" s="31"/>
      <c r="AF53" s="32"/>
      <c r="AG53" s="32"/>
      <c r="AH53" s="127"/>
    </row>
    <row r="54" spans="1:34" ht="15" customHeight="1" x14ac:dyDescent="0.25">
      <c r="A54" s="11"/>
      <c r="B54" s="11"/>
      <c r="C54" s="11"/>
      <c r="D54" s="11"/>
      <c r="E54" s="11"/>
      <c r="F54" s="11"/>
      <c r="G54" s="11"/>
      <c r="H54" s="11"/>
      <c r="I54" s="11"/>
      <c r="J54" s="11"/>
      <c r="K54" s="11"/>
      <c r="L54" s="129"/>
      <c r="M54" s="11"/>
      <c r="N54" s="11"/>
      <c r="O54" s="11"/>
      <c r="P54" s="11"/>
      <c r="Q54" s="11"/>
      <c r="R54" s="11"/>
      <c r="S54" s="11"/>
      <c r="T54" s="11"/>
      <c r="U54" s="11"/>
      <c r="V54" s="11"/>
      <c r="W54" s="68"/>
      <c r="X54" s="55"/>
      <c r="Y54" s="55"/>
      <c r="Z54" s="66"/>
      <c r="AA54" s="67"/>
      <c r="AB54" s="28"/>
      <c r="AC54" s="29"/>
      <c r="AD54" s="30"/>
      <c r="AE54" s="31"/>
      <c r="AF54" s="32"/>
      <c r="AG54" s="32"/>
      <c r="AH54" s="127"/>
    </row>
    <row r="55" spans="1:34" ht="15" customHeight="1" x14ac:dyDescent="0.25">
      <c r="A55" s="11"/>
      <c r="B55" s="11"/>
      <c r="C55" s="11"/>
      <c r="D55" s="11"/>
      <c r="E55" s="11"/>
      <c r="F55" s="11"/>
      <c r="G55" s="11"/>
      <c r="H55" s="11"/>
      <c r="I55" s="11"/>
      <c r="J55" s="11"/>
      <c r="K55" s="11"/>
      <c r="L55" s="129"/>
      <c r="M55" s="11"/>
      <c r="N55" s="11"/>
      <c r="O55" s="11"/>
      <c r="P55" s="11"/>
      <c r="Q55" s="11"/>
      <c r="R55" s="11"/>
      <c r="S55" s="11"/>
      <c r="T55" s="11"/>
      <c r="U55" s="11"/>
      <c r="V55" s="11"/>
      <c r="W55" s="68"/>
      <c r="X55" s="55"/>
      <c r="Y55" s="55"/>
      <c r="Z55" s="66"/>
      <c r="AA55" s="67"/>
      <c r="AB55" s="28"/>
      <c r="AC55" s="29"/>
      <c r="AD55" s="30"/>
      <c r="AE55" s="31"/>
      <c r="AF55" s="32"/>
      <c r="AG55" s="32"/>
      <c r="AH55" s="127"/>
    </row>
    <row r="56" spans="1:34" ht="15" customHeight="1" x14ac:dyDescent="0.25">
      <c r="A56" s="11"/>
      <c r="B56" s="11"/>
      <c r="C56" s="11"/>
      <c r="D56" s="11"/>
      <c r="E56" s="11"/>
      <c r="F56" s="11"/>
      <c r="G56" s="11"/>
      <c r="H56" s="11"/>
      <c r="I56" s="11"/>
      <c r="J56" s="11"/>
      <c r="K56" s="11"/>
      <c r="L56" s="129"/>
      <c r="M56" s="11"/>
      <c r="N56" s="11"/>
      <c r="O56" s="11"/>
      <c r="P56" s="11"/>
      <c r="Q56" s="11"/>
      <c r="R56" s="11"/>
      <c r="S56" s="11"/>
      <c r="T56" s="11"/>
      <c r="U56" s="11"/>
      <c r="V56" s="11"/>
      <c r="W56" s="68"/>
      <c r="X56" s="55"/>
      <c r="Y56" s="55"/>
      <c r="Z56" s="66"/>
      <c r="AA56" s="67"/>
      <c r="AB56" s="28"/>
      <c r="AC56" s="29"/>
      <c r="AD56" s="30"/>
      <c r="AE56" s="31"/>
      <c r="AF56" s="32"/>
      <c r="AG56" s="32"/>
      <c r="AH56" s="127"/>
    </row>
    <row r="57" spans="1:34" ht="15" customHeight="1" x14ac:dyDescent="0.25">
      <c r="A57" s="11"/>
      <c r="B57" s="11"/>
      <c r="C57" s="11"/>
      <c r="D57" s="11"/>
      <c r="E57" s="11"/>
      <c r="F57" s="11"/>
      <c r="G57" s="11"/>
      <c r="H57" s="11"/>
      <c r="I57" s="11"/>
      <c r="J57" s="11"/>
      <c r="K57" s="11"/>
      <c r="L57" s="129"/>
      <c r="M57" s="11"/>
      <c r="N57" s="11"/>
      <c r="O57" s="11"/>
      <c r="P57" s="11"/>
      <c r="Q57" s="11"/>
      <c r="R57" s="11"/>
      <c r="S57" s="11"/>
      <c r="T57" s="11"/>
      <c r="U57" s="11"/>
      <c r="V57" s="11"/>
      <c r="W57" s="68"/>
      <c r="X57" s="55"/>
      <c r="Y57" s="55"/>
      <c r="Z57" s="66"/>
      <c r="AA57" s="67"/>
      <c r="AB57" s="28"/>
      <c r="AC57" s="29"/>
      <c r="AD57" s="30"/>
      <c r="AE57" s="31"/>
      <c r="AF57" s="32"/>
      <c r="AG57" s="32"/>
      <c r="AH57" s="127"/>
    </row>
    <row r="58" spans="1:34" ht="15" customHeight="1" x14ac:dyDescent="0.25">
      <c r="A58" s="11"/>
      <c r="B58" s="11"/>
      <c r="C58" s="11"/>
      <c r="D58" s="11"/>
      <c r="E58" s="11"/>
      <c r="F58" s="11"/>
      <c r="G58" s="11"/>
      <c r="H58" s="11"/>
      <c r="I58" s="11"/>
      <c r="J58" s="11"/>
      <c r="K58" s="11"/>
      <c r="L58" s="129"/>
      <c r="M58" s="11"/>
      <c r="N58" s="11"/>
      <c r="O58" s="11"/>
      <c r="P58" s="11"/>
      <c r="Q58" s="11"/>
      <c r="R58" s="11"/>
      <c r="S58" s="11"/>
      <c r="T58" s="11"/>
      <c r="U58" s="11"/>
      <c r="V58" s="11"/>
      <c r="W58" s="68"/>
      <c r="X58" s="55"/>
      <c r="Y58" s="55"/>
      <c r="Z58" s="66"/>
      <c r="AA58" s="67"/>
      <c r="AB58" s="28"/>
      <c r="AC58" s="29"/>
      <c r="AD58" s="30"/>
      <c r="AE58" s="31"/>
      <c r="AF58" s="32"/>
      <c r="AG58" s="32"/>
      <c r="AH58" s="127"/>
    </row>
    <row r="59" spans="1:34" ht="15" customHeight="1" x14ac:dyDescent="0.25">
      <c r="A59" s="11"/>
      <c r="B59" s="11"/>
      <c r="C59" s="11"/>
      <c r="D59" s="11"/>
      <c r="E59" s="11"/>
      <c r="F59" s="11"/>
      <c r="G59" s="11"/>
      <c r="H59" s="11"/>
      <c r="I59" s="11"/>
      <c r="J59" s="11"/>
      <c r="K59" s="11"/>
      <c r="L59" s="129"/>
      <c r="M59" s="11"/>
      <c r="N59" s="11"/>
      <c r="O59" s="11"/>
      <c r="P59" s="11"/>
      <c r="Q59" s="11"/>
      <c r="R59" s="11"/>
      <c r="S59" s="11"/>
      <c r="T59" s="11"/>
      <c r="U59" s="11"/>
      <c r="V59" s="11"/>
      <c r="W59" s="68"/>
      <c r="X59" s="55"/>
      <c r="Y59" s="55"/>
      <c r="Z59" s="66"/>
      <c r="AA59" s="67"/>
      <c r="AB59" s="28"/>
      <c r="AC59" s="29"/>
      <c r="AD59" s="30"/>
      <c r="AE59" s="31"/>
      <c r="AF59" s="32"/>
      <c r="AG59" s="32"/>
      <c r="AH59" s="127"/>
    </row>
    <row r="60" spans="1:34" ht="15" customHeight="1" x14ac:dyDescent="0.25">
      <c r="A60" s="11"/>
      <c r="B60" s="11"/>
      <c r="C60" s="11"/>
      <c r="D60" s="11"/>
      <c r="E60" s="11"/>
      <c r="F60" s="11"/>
      <c r="G60" s="11"/>
      <c r="H60" s="11"/>
      <c r="I60" s="11"/>
      <c r="J60" s="11"/>
      <c r="K60" s="11"/>
      <c r="L60" s="129"/>
      <c r="M60" s="11"/>
      <c r="N60" s="11"/>
      <c r="O60" s="11"/>
      <c r="P60" s="11"/>
      <c r="Q60" s="11"/>
      <c r="R60" s="11"/>
      <c r="S60" s="11"/>
      <c r="T60" s="11"/>
      <c r="U60" s="11"/>
      <c r="V60" s="11"/>
      <c r="W60" s="68"/>
      <c r="X60" s="55"/>
      <c r="Y60" s="55"/>
      <c r="Z60" s="66"/>
      <c r="AA60" s="67"/>
      <c r="AB60" s="28"/>
      <c r="AC60" s="29"/>
      <c r="AD60" s="30"/>
      <c r="AE60" s="31"/>
      <c r="AF60" s="32"/>
      <c r="AG60" s="32"/>
      <c r="AH60" s="127"/>
    </row>
    <row r="61" spans="1:34" ht="15" customHeight="1" x14ac:dyDescent="0.25">
      <c r="A61" s="11"/>
      <c r="B61" s="11"/>
      <c r="C61" s="11"/>
      <c r="D61" s="11"/>
      <c r="E61" s="11"/>
      <c r="F61" s="11"/>
      <c r="G61" s="11"/>
      <c r="H61" s="11"/>
      <c r="I61" s="11"/>
      <c r="J61" s="11"/>
      <c r="K61" s="11"/>
      <c r="L61" s="129"/>
      <c r="M61" s="11"/>
      <c r="N61" s="11"/>
      <c r="O61" s="11"/>
      <c r="P61" s="11"/>
      <c r="Q61" s="11"/>
      <c r="R61" s="11"/>
      <c r="S61" s="11"/>
      <c r="T61" s="11"/>
      <c r="U61" s="11"/>
      <c r="V61" s="11"/>
      <c r="W61" s="68"/>
      <c r="X61" s="55"/>
      <c r="Y61" s="55"/>
      <c r="Z61" s="66"/>
      <c r="AA61" s="67"/>
      <c r="AB61" s="28"/>
      <c r="AC61" s="29"/>
      <c r="AD61" s="30"/>
      <c r="AE61" s="31"/>
      <c r="AF61" s="32"/>
      <c r="AG61" s="32"/>
      <c r="AH61" s="127"/>
    </row>
    <row r="62" spans="1:34" ht="15" customHeight="1" x14ac:dyDescent="0.25">
      <c r="A62" s="11"/>
      <c r="B62" s="11"/>
      <c r="C62" s="11"/>
      <c r="D62" s="11"/>
      <c r="E62" s="11"/>
      <c r="F62" s="11"/>
      <c r="G62" s="11"/>
      <c r="H62" s="11"/>
      <c r="I62" s="11"/>
      <c r="J62" s="11"/>
      <c r="K62" s="11"/>
      <c r="L62" s="129"/>
      <c r="M62" s="11"/>
      <c r="N62" s="11"/>
      <c r="O62" s="11"/>
      <c r="P62" s="11"/>
      <c r="Q62" s="11"/>
      <c r="R62" s="11"/>
      <c r="S62" s="11"/>
      <c r="T62" s="11"/>
      <c r="U62" s="11"/>
      <c r="V62" s="11"/>
      <c r="W62" s="68"/>
      <c r="X62" s="55"/>
      <c r="Y62" s="55"/>
      <c r="Z62" s="66"/>
      <c r="AA62" s="67"/>
      <c r="AB62" s="28"/>
      <c r="AC62" s="29"/>
      <c r="AD62" s="30"/>
      <c r="AE62" s="31"/>
      <c r="AF62" s="32"/>
      <c r="AG62" s="32"/>
      <c r="AH62" s="127"/>
    </row>
    <row r="63" spans="1:34" ht="15" customHeight="1" x14ac:dyDescent="0.25">
      <c r="A63" s="11"/>
      <c r="B63" s="11"/>
      <c r="C63" s="11"/>
      <c r="D63" s="11"/>
      <c r="E63" s="11"/>
      <c r="F63" s="11"/>
      <c r="G63" s="11"/>
      <c r="H63" s="11"/>
      <c r="I63" s="11"/>
      <c r="J63" s="11"/>
      <c r="K63" s="11"/>
      <c r="L63" s="129"/>
      <c r="M63" s="11"/>
      <c r="N63" s="11"/>
      <c r="O63" s="11"/>
      <c r="P63" s="11"/>
      <c r="Q63" s="11"/>
      <c r="R63" s="11"/>
      <c r="S63" s="11"/>
      <c r="T63" s="11"/>
      <c r="U63" s="11"/>
      <c r="V63" s="11"/>
      <c r="W63" s="68"/>
      <c r="X63" s="55"/>
      <c r="Y63" s="55"/>
      <c r="Z63" s="66"/>
      <c r="AA63" s="67"/>
      <c r="AB63" s="28"/>
      <c r="AC63" s="29"/>
      <c r="AD63" s="30"/>
      <c r="AE63" s="31"/>
      <c r="AF63" s="32"/>
      <c r="AG63" s="32"/>
      <c r="AH63" s="127"/>
    </row>
    <row r="64" spans="1:34" ht="15" customHeight="1" x14ac:dyDescent="0.25">
      <c r="A64" s="11"/>
      <c r="B64" s="11"/>
      <c r="C64" s="11"/>
      <c r="D64" s="11"/>
      <c r="E64" s="11"/>
      <c r="F64" s="11"/>
      <c r="G64" s="11"/>
      <c r="H64" s="11"/>
      <c r="I64" s="11"/>
      <c r="J64" s="11"/>
      <c r="K64" s="11"/>
      <c r="L64" s="129"/>
      <c r="M64" s="11"/>
      <c r="N64" s="11"/>
      <c r="O64" s="11"/>
      <c r="P64" s="11"/>
      <c r="Q64" s="11"/>
      <c r="R64" s="11"/>
      <c r="S64" s="11"/>
      <c r="T64" s="11"/>
      <c r="U64" s="11"/>
      <c r="V64" s="11"/>
      <c r="W64" s="68"/>
      <c r="X64" s="55"/>
      <c r="Y64" s="55"/>
      <c r="Z64" s="66"/>
      <c r="AA64" s="67"/>
      <c r="AB64" s="28"/>
      <c r="AC64" s="29"/>
      <c r="AD64" s="30"/>
      <c r="AE64" s="31"/>
      <c r="AF64" s="32"/>
      <c r="AG64" s="32"/>
      <c r="AH64" s="127"/>
    </row>
    <row r="65" spans="1:34" ht="15" customHeight="1" x14ac:dyDescent="0.25">
      <c r="A65" s="11"/>
      <c r="B65" s="11"/>
      <c r="C65" s="11"/>
      <c r="D65" s="11"/>
      <c r="E65" s="11"/>
      <c r="F65" s="11"/>
      <c r="G65" s="11"/>
      <c r="H65" s="11"/>
      <c r="I65" s="11"/>
      <c r="J65" s="11"/>
      <c r="K65" s="11"/>
      <c r="L65" s="129"/>
      <c r="M65" s="11"/>
      <c r="N65" s="11"/>
      <c r="O65" s="11"/>
      <c r="P65" s="11"/>
      <c r="Q65" s="11"/>
      <c r="R65" s="11"/>
      <c r="S65" s="11"/>
      <c r="T65" s="11"/>
      <c r="U65" s="11"/>
      <c r="V65" s="11"/>
      <c r="W65" s="68"/>
      <c r="X65" s="55"/>
      <c r="Y65" s="55"/>
      <c r="Z65" s="66"/>
      <c r="AA65" s="67"/>
      <c r="AB65" s="28"/>
      <c r="AC65" s="29"/>
      <c r="AD65" s="30"/>
      <c r="AE65" s="31"/>
      <c r="AF65" s="32"/>
      <c r="AG65" s="32"/>
      <c r="AH65" s="127"/>
    </row>
    <row r="66" spans="1:34" ht="15" customHeight="1" x14ac:dyDescent="0.25">
      <c r="A66" s="11"/>
      <c r="B66" s="11"/>
      <c r="C66" s="11"/>
      <c r="D66" s="11"/>
      <c r="E66" s="11"/>
      <c r="F66" s="11"/>
      <c r="G66" s="11"/>
      <c r="H66" s="11"/>
      <c r="I66" s="11"/>
      <c r="J66" s="11"/>
      <c r="K66" s="11"/>
      <c r="L66" s="129"/>
      <c r="M66" s="11"/>
      <c r="N66" s="11"/>
      <c r="O66" s="11"/>
      <c r="P66" s="11"/>
      <c r="Q66" s="11"/>
      <c r="R66" s="11"/>
      <c r="S66" s="11"/>
      <c r="T66" s="11"/>
      <c r="U66" s="11"/>
      <c r="V66" s="11"/>
      <c r="W66" s="68"/>
      <c r="X66" s="55"/>
      <c r="Y66" s="55"/>
      <c r="Z66" s="66"/>
      <c r="AA66" s="67"/>
      <c r="AB66" s="28"/>
      <c r="AC66" s="29"/>
      <c r="AD66" s="30"/>
      <c r="AE66" s="31"/>
      <c r="AF66" s="32"/>
      <c r="AG66" s="32"/>
      <c r="AH66" s="127"/>
    </row>
    <row r="67" spans="1:34" ht="15" customHeight="1" x14ac:dyDescent="0.25">
      <c r="A67" s="11"/>
      <c r="B67" s="11"/>
      <c r="C67" s="11"/>
      <c r="D67" s="11"/>
      <c r="E67" s="11"/>
      <c r="F67" s="11"/>
      <c r="G67" s="11"/>
      <c r="H67" s="11"/>
      <c r="I67" s="11"/>
      <c r="J67" s="11"/>
      <c r="K67" s="11"/>
      <c r="L67" s="129"/>
      <c r="M67" s="11"/>
      <c r="N67" s="11"/>
      <c r="O67" s="11"/>
      <c r="P67" s="11"/>
      <c r="Q67" s="11"/>
      <c r="R67" s="11"/>
      <c r="S67" s="11"/>
      <c r="T67" s="11"/>
      <c r="U67" s="11"/>
      <c r="V67" s="11"/>
      <c r="W67" s="68"/>
      <c r="X67" s="55"/>
      <c r="Y67" s="55"/>
      <c r="Z67" s="66"/>
      <c r="AA67" s="67"/>
      <c r="AB67" s="28"/>
      <c r="AC67" s="29"/>
      <c r="AD67" s="30"/>
      <c r="AE67" s="31"/>
      <c r="AF67" s="32"/>
      <c r="AG67" s="32"/>
      <c r="AH67" s="127"/>
    </row>
    <row r="68" spans="1:34" ht="15" customHeight="1" x14ac:dyDescent="0.25">
      <c r="A68" s="11"/>
      <c r="B68" s="11"/>
      <c r="C68" s="11"/>
      <c r="D68" s="11"/>
      <c r="E68" s="11"/>
      <c r="F68" s="11"/>
      <c r="G68" s="11"/>
      <c r="H68" s="11"/>
      <c r="I68" s="11"/>
      <c r="J68" s="11"/>
      <c r="K68" s="11"/>
      <c r="L68" s="129"/>
      <c r="M68" s="11"/>
      <c r="N68" s="11"/>
      <c r="O68" s="11"/>
      <c r="P68" s="11"/>
      <c r="Q68" s="11"/>
      <c r="R68" s="11"/>
      <c r="S68" s="11"/>
      <c r="T68" s="11"/>
      <c r="U68" s="11"/>
      <c r="V68" s="11"/>
      <c r="W68" s="68"/>
      <c r="X68" s="55"/>
      <c r="Y68" s="55"/>
      <c r="Z68" s="66"/>
      <c r="AA68" s="67"/>
      <c r="AB68" s="28"/>
      <c r="AC68" s="29"/>
      <c r="AD68" s="30"/>
      <c r="AE68" s="31"/>
      <c r="AF68" s="32"/>
      <c r="AG68" s="32"/>
      <c r="AH68" s="127"/>
    </row>
    <row r="69" spans="1:34" ht="15" customHeight="1" x14ac:dyDescent="0.25">
      <c r="A69" s="11"/>
      <c r="B69" s="11"/>
      <c r="C69" s="11"/>
      <c r="D69" s="11"/>
      <c r="E69" s="11"/>
      <c r="F69" s="11"/>
      <c r="G69" s="11"/>
      <c r="H69" s="11"/>
      <c r="I69" s="11"/>
      <c r="J69" s="11"/>
      <c r="K69" s="11"/>
      <c r="L69" s="129"/>
      <c r="M69" s="11"/>
      <c r="N69" s="11"/>
      <c r="O69" s="11"/>
      <c r="P69" s="11"/>
      <c r="Q69" s="11"/>
      <c r="R69" s="11"/>
      <c r="S69" s="11"/>
      <c r="T69" s="11"/>
      <c r="U69" s="11"/>
      <c r="V69" s="11"/>
      <c r="W69" s="68"/>
      <c r="X69" s="55"/>
      <c r="Y69" s="55"/>
      <c r="Z69" s="66"/>
      <c r="AA69" s="67"/>
      <c r="AB69" s="28"/>
      <c r="AC69" s="29"/>
      <c r="AD69" s="30"/>
      <c r="AE69" s="31"/>
      <c r="AF69" s="32"/>
      <c r="AG69" s="32"/>
      <c r="AH69" s="127"/>
    </row>
    <row r="70" spans="1:34" ht="15" customHeight="1" x14ac:dyDescent="0.25">
      <c r="A70" s="11"/>
      <c r="B70" s="11"/>
      <c r="C70" s="11"/>
      <c r="D70" s="11"/>
      <c r="E70" s="11"/>
      <c r="F70" s="11"/>
      <c r="G70" s="11"/>
      <c r="H70" s="11"/>
      <c r="I70" s="11"/>
      <c r="J70" s="11"/>
      <c r="K70" s="11"/>
      <c r="L70" s="129"/>
      <c r="M70" s="11"/>
      <c r="N70" s="11"/>
      <c r="O70" s="11"/>
      <c r="P70" s="11"/>
      <c r="Q70" s="11"/>
      <c r="R70" s="11"/>
      <c r="S70" s="11"/>
      <c r="T70" s="11"/>
      <c r="U70" s="11"/>
      <c r="V70" s="11"/>
      <c r="W70" s="68"/>
      <c r="X70" s="55"/>
      <c r="Y70" s="55"/>
      <c r="Z70" s="66"/>
      <c r="AA70" s="67"/>
      <c r="AB70" s="28"/>
      <c r="AC70" s="29"/>
      <c r="AD70" s="30"/>
      <c r="AE70" s="31"/>
      <c r="AF70" s="32"/>
      <c r="AG70" s="32"/>
      <c r="AH70" s="127"/>
    </row>
    <row r="71" spans="1:34" ht="15" customHeight="1" x14ac:dyDescent="0.25">
      <c r="A71" s="11"/>
      <c r="B71" s="11"/>
      <c r="C71" s="11"/>
      <c r="D71" s="11"/>
      <c r="E71" s="11"/>
      <c r="F71" s="11"/>
      <c r="G71" s="11"/>
      <c r="H71" s="11"/>
      <c r="I71" s="11"/>
      <c r="J71" s="11"/>
      <c r="K71" s="11"/>
      <c r="L71" s="129"/>
      <c r="M71" s="11"/>
      <c r="N71" s="11"/>
      <c r="O71" s="11"/>
      <c r="P71" s="11"/>
      <c r="Q71" s="11"/>
      <c r="R71" s="11"/>
      <c r="S71" s="11"/>
      <c r="T71" s="11"/>
      <c r="U71" s="11"/>
      <c r="V71" s="11"/>
      <c r="W71" s="68"/>
      <c r="X71" s="55"/>
      <c r="Y71" s="55"/>
      <c r="Z71" s="66"/>
      <c r="AA71" s="67"/>
      <c r="AB71" s="28"/>
      <c r="AC71" s="29"/>
      <c r="AD71" s="30"/>
      <c r="AE71" s="31"/>
      <c r="AF71" s="32"/>
      <c r="AG71" s="32"/>
      <c r="AH71" s="127"/>
    </row>
    <row r="72" spans="1:34" ht="15" customHeight="1" x14ac:dyDescent="0.25">
      <c r="A72" s="11"/>
      <c r="B72" s="11"/>
      <c r="C72" s="11"/>
      <c r="D72" s="11"/>
      <c r="E72" s="11"/>
      <c r="F72" s="11"/>
      <c r="G72" s="11"/>
      <c r="H72" s="11"/>
      <c r="I72" s="11"/>
      <c r="J72" s="11"/>
      <c r="K72" s="11"/>
      <c r="L72" s="129"/>
      <c r="M72" s="11"/>
      <c r="N72" s="11"/>
      <c r="O72" s="11"/>
      <c r="P72" s="11"/>
      <c r="Q72" s="11"/>
      <c r="R72" s="11"/>
      <c r="S72" s="11"/>
      <c r="T72" s="11"/>
      <c r="U72" s="11"/>
      <c r="V72" s="11"/>
      <c r="W72" s="68"/>
      <c r="X72" s="55"/>
      <c r="Y72" s="55"/>
      <c r="Z72" s="66"/>
      <c r="AA72" s="67"/>
      <c r="AB72" s="28"/>
      <c r="AC72" s="29"/>
      <c r="AD72" s="30"/>
      <c r="AE72" s="31"/>
      <c r="AF72" s="32"/>
      <c r="AG72" s="32"/>
      <c r="AH72" s="127"/>
    </row>
    <row r="74" spans="1:34" x14ac:dyDescent="0.25">
      <c r="W74" s="68">
        <f>SUM(W3:W71)</f>
        <v>666380.85000000009</v>
      </c>
    </row>
  </sheetData>
  <sortState ref="A4:AI74">
    <sortCondition descending="1" ref="L1"/>
  </sortState>
  <mergeCells count="1">
    <mergeCell ref="A1:V1"/>
  </mergeCells>
  <dataValidations disablePrompts="1" count="4">
    <dataValidation type="list" allowBlank="1" showInputMessage="1" showErrorMessage="1" sqref="U2">
      <formula1>$C$5:$G$5</formula1>
    </dataValidation>
    <dataValidation type="list" allowBlank="1" showInputMessage="1" showErrorMessage="1" sqref="U1">
      <formula1>#REF!</formula1>
    </dataValidation>
    <dataValidation type="list" allowBlank="1" showInputMessage="1" showErrorMessage="1" sqref="K1">
      <formula1>$XEZ$1048505:$XEZ$1048576</formula1>
    </dataValidation>
    <dataValidation type="list" allowBlank="1" showInputMessage="1" showErrorMessage="1" sqref="K2">
      <formula1>$XFB$1048544:$XFD$1048576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
  <sheetViews>
    <sheetView workbookViewId="0">
      <selection activeCell="B2" sqref="B2:B3"/>
    </sheetView>
  </sheetViews>
  <sheetFormatPr baseColWidth="10" defaultColWidth="9.140625" defaultRowHeight="15" x14ac:dyDescent="0.25"/>
  <cols>
    <col min="2" max="2" width="27.85546875" bestFit="1" customWidth="1"/>
  </cols>
  <sheetData>
    <row r="2" spans="2:12" ht="15.75" thickBot="1" x14ac:dyDescent="0.3">
      <c r="B2" s="198" t="s">
        <v>167</v>
      </c>
      <c r="C2" s="199" t="s">
        <v>168</v>
      </c>
      <c r="D2" s="199"/>
      <c r="E2" s="199"/>
      <c r="F2" s="199"/>
      <c r="G2" s="199"/>
      <c r="H2" s="200" t="s">
        <v>169</v>
      </c>
      <c r="I2" s="200"/>
      <c r="J2" s="200"/>
      <c r="K2" s="200"/>
      <c r="L2" s="200"/>
    </row>
    <row r="3" spans="2:12" x14ac:dyDescent="0.25">
      <c r="B3" s="198"/>
      <c r="C3" s="137" t="s">
        <v>56</v>
      </c>
      <c r="D3" s="138" t="s">
        <v>57</v>
      </c>
      <c r="E3" s="139" t="s">
        <v>58</v>
      </c>
      <c r="F3" s="140" t="s">
        <v>54</v>
      </c>
      <c r="G3" s="140" t="s">
        <v>55</v>
      </c>
      <c r="H3" s="141" t="s">
        <v>56</v>
      </c>
      <c r="I3" s="142" t="s">
        <v>57</v>
      </c>
      <c r="J3" s="143" t="s">
        <v>58</v>
      </c>
      <c r="K3" s="144" t="s">
        <v>54</v>
      </c>
      <c r="L3" s="144" t="s">
        <v>55</v>
      </c>
    </row>
    <row r="4" spans="2:12" x14ac:dyDescent="0.25">
      <c r="B4" s="145" t="s">
        <v>170</v>
      </c>
      <c r="C4" s="148">
        <f>'Step 4 Weighted Average OM'!$AM$13</f>
        <v>0.30355147178960573</v>
      </c>
      <c r="D4" s="149">
        <f>'Step 5 Build Margin'!$AK$13</f>
        <v>0.37038499350918702</v>
      </c>
      <c r="E4" s="150">
        <f>(C4*F4)+(D4*G4)</f>
        <v>0.32025985221950104</v>
      </c>
      <c r="F4" s="151">
        <v>0.75</v>
      </c>
      <c r="G4" s="151">
        <v>0.25</v>
      </c>
      <c r="H4" s="152">
        <f>'Step 4 Weighted Average OM'!$AM$12</f>
        <v>0.25390661896856626</v>
      </c>
      <c r="I4" s="153">
        <f>'Step 5 Build Margin'!$AK$12</f>
        <v>0.32742349286010569</v>
      </c>
      <c r="J4" s="150">
        <f>(H4*K4)+(I4*L4)</f>
        <v>0.27228583744145113</v>
      </c>
      <c r="K4" s="151">
        <v>0.75</v>
      </c>
      <c r="L4" s="154">
        <v>0.25</v>
      </c>
    </row>
    <row r="5" spans="2:12" x14ac:dyDescent="0.25">
      <c r="B5" s="146" t="s">
        <v>171</v>
      </c>
      <c r="C5" s="148">
        <f>'Step 4 Weighted Average OM'!$AM$13</f>
        <v>0.30355147178960573</v>
      </c>
      <c r="D5" s="149">
        <f>'Step 5 Build Margin'!$AK$13</f>
        <v>0.37038499350918702</v>
      </c>
      <c r="E5" s="150">
        <f t="shared" ref="E5:E6" si="0">(C5*F5)+(D5*G5)</f>
        <v>0.33696823264939635</v>
      </c>
      <c r="F5" s="151">
        <v>0.5</v>
      </c>
      <c r="G5" s="151">
        <v>0.5</v>
      </c>
      <c r="H5" s="152">
        <f>'Step 4 Weighted Average OM'!$AM$12</f>
        <v>0.25390661896856626</v>
      </c>
      <c r="I5" s="153">
        <f>'Step 5 Build Margin'!$AK$12</f>
        <v>0.32742349286010569</v>
      </c>
      <c r="J5" s="150">
        <f t="shared" ref="J5:J6" si="1">(H5*K5)+(I5*L5)</f>
        <v>0.30904427438722082</v>
      </c>
      <c r="K5" s="151">
        <v>0.25</v>
      </c>
      <c r="L5" s="154">
        <v>0.75</v>
      </c>
    </row>
    <row r="6" spans="2:12" x14ac:dyDescent="0.25">
      <c r="B6" s="147" t="s">
        <v>172</v>
      </c>
      <c r="C6" s="148">
        <f>'Step 4 Weighted Average OM'!AM12</f>
        <v>0.25390661896856626</v>
      </c>
      <c r="D6" s="149">
        <f>'Step 5 Build Margin'!$AK$12</f>
        <v>0.32742349286010569</v>
      </c>
      <c r="E6" s="150">
        <f t="shared" si="0"/>
        <v>0.290665055914336</v>
      </c>
      <c r="F6" s="151">
        <v>0.5</v>
      </c>
      <c r="G6" s="151">
        <v>0.5</v>
      </c>
      <c r="H6" s="152">
        <f>'Step 4 Weighted Average OM'!$AM$12</f>
        <v>0.25390661896856626</v>
      </c>
      <c r="I6" s="153">
        <f>'Step 5 Build Margin'!$AK$12</f>
        <v>0.32742349286010569</v>
      </c>
      <c r="J6" s="150">
        <f t="shared" si="1"/>
        <v>0.30904427438722082</v>
      </c>
      <c r="K6" s="151">
        <v>0.25</v>
      </c>
      <c r="L6" s="154">
        <v>0.75</v>
      </c>
    </row>
  </sheetData>
  <mergeCells count="3">
    <mergeCell ref="B2:B3"/>
    <mergeCell ref="C2:G2"/>
    <mergeCell ref="H2:L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workbookViewId="0">
      <selection activeCell="E8" sqref="E8"/>
    </sheetView>
  </sheetViews>
  <sheetFormatPr baseColWidth="10" defaultColWidth="9.140625" defaultRowHeight="15" x14ac:dyDescent="0.25"/>
  <cols>
    <col min="1" max="1" width="12.140625" bestFit="1" customWidth="1"/>
    <col min="2" max="3" width="7" bestFit="1" customWidth="1"/>
    <col min="4" max="4" width="10" bestFit="1" customWidth="1"/>
    <col min="5" max="5" width="11.140625" bestFit="1" customWidth="1"/>
    <col min="7" max="7" width="29.28515625" bestFit="1" customWidth="1"/>
    <col min="8" max="8" width="9.28515625" bestFit="1" customWidth="1"/>
    <col min="9" max="9" width="13.140625" bestFit="1" customWidth="1"/>
    <col min="10" max="10" width="11" bestFit="1" customWidth="1"/>
    <col min="12" max="12" width="12" bestFit="1" customWidth="1"/>
    <col min="14" max="14" width="10.28515625" bestFit="1" customWidth="1"/>
  </cols>
  <sheetData>
    <row r="1" spans="1:14" x14ac:dyDescent="0.25">
      <c r="A1" s="8" t="s">
        <v>31</v>
      </c>
      <c r="B1" s="1" t="s">
        <v>29</v>
      </c>
      <c r="C1" s="1" t="s">
        <v>30</v>
      </c>
      <c r="D1" s="1" t="s">
        <v>0</v>
      </c>
      <c r="E1" s="1" t="s">
        <v>32</v>
      </c>
      <c r="H1" s="1" t="s">
        <v>112</v>
      </c>
      <c r="I1" s="1" t="s">
        <v>113</v>
      </c>
      <c r="J1" s="1" t="s">
        <v>117</v>
      </c>
      <c r="K1" s="1" t="s">
        <v>113</v>
      </c>
      <c r="L1" s="1" t="s">
        <v>59</v>
      </c>
      <c r="M1" s="101" t="s">
        <v>113</v>
      </c>
      <c r="N1" s="101" t="s">
        <v>115</v>
      </c>
    </row>
    <row r="2" spans="1:14" x14ac:dyDescent="0.25">
      <c r="A2" s="1" t="s">
        <v>50</v>
      </c>
      <c r="B2" s="7">
        <v>24</v>
      </c>
      <c r="C2" s="7">
        <v>39.799999999999997</v>
      </c>
      <c r="D2" s="7">
        <v>41.4</v>
      </c>
      <c r="E2" s="7">
        <v>46.5</v>
      </c>
      <c r="G2" s="1" t="s">
        <v>176</v>
      </c>
      <c r="H2" s="7">
        <v>10</v>
      </c>
      <c r="I2" s="100" t="s">
        <v>118</v>
      </c>
      <c r="J2" s="7">
        <f>H2*365*1000000</f>
        <v>3650000000</v>
      </c>
      <c r="K2" s="99" t="s">
        <v>116</v>
      </c>
      <c r="L2" s="7">
        <f>J2*0.028316846599473</f>
        <v>103356490.08807644</v>
      </c>
      <c r="M2" s="99" t="s">
        <v>114</v>
      </c>
      <c r="N2" s="7">
        <f>L2/1250</f>
        <v>82685.192070461155</v>
      </c>
    </row>
    <row r="3" spans="1:14" x14ac:dyDescent="0.25">
      <c r="A3" s="1" t="s">
        <v>51</v>
      </c>
      <c r="B3" s="7">
        <v>8.7300000000000003E-2</v>
      </c>
      <c r="C3" s="7">
        <v>7.5499999999999998E-2</v>
      </c>
      <c r="D3" s="7">
        <v>7.2599999999999998E-2</v>
      </c>
      <c r="E3" s="7">
        <v>5.4300000000000001E-2</v>
      </c>
    </row>
    <row r="4" spans="1:14" x14ac:dyDescent="0.25">
      <c r="A4" s="1" t="s">
        <v>27</v>
      </c>
      <c r="B4" s="10">
        <v>0.5</v>
      </c>
      <c r="C4" s="10">
        <v>0.46</v>
      </c>
      <c r="D4" s="10">
        <v>0.46</v>
      </c>
      <c r="E4" s="10">
        <v>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Cover page</vt:lpstr>
      <vt:lpstr>Step 1 Electricity System</vt:lpstr>
      <vt:lpstr>Step 2 Off-grid</vt:lpstr>
      <vt:lpstr>Step 3 LCMR</vt:lpstr>
      <vt:lpstr>Step 4 Weighted Average OM</vt:lpstr>
      <vt:lpstr>Step 5 Build Margin</vt:lpstr>
      <vt:lpstr>Step 6 Combined Margin</vt:lpstr>
      <vt:lpstr>IPCC Values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pvanhout</dc:creator>
  <cp:lastModifiedBy>Alexandre DUNOD</cp:lastModifiedBy>
  <dcterms:created xsi:type="dcterms:W3CDTF">2014-05-20T13:50:52Z</dcterms:created>
  <dcterms:modified xsi:type="dcterms:W3CDTF">2014-12-08T20:56:46Z</dcterms:modified>
</cp:coreProperties>
</file>