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15" yWindow="885" windowWidth="24015" windowHeight="9435" activeTab="1"/>
  </bookViews>
  <sheets>
    <sheet name="Sheet1" sheetId="2" r:id="rId1"/>
    <sheet name="Sheet2" sheetId="3" r:id="rId2"/>
  </sheets>
  <definedNames>
    <definedName name="_xlnm._FilterDatabase" localSheetId="0" hidden="1">Sheet1!$A$4:$L$66</definedName>
  </definedNames>
  <calcPr calcId="125725"/>
</workbook>
</file>

<file path=xl/calcChain.xml><?xml version="1.0" encoding="utf-8"?>
<calcChain xmlns="http://schemas.openxmlformats.org/spreadsheetml/2006/main">
  <c r="P66" i="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5"/>
  <c r="L60"/>
  <c r="U20"/>
  <c r="L62" s="1"/>
  <c r="L35"/>
  <c r="L51"/>
  <c r="T20"/>
  <c r="L38" s="1"/>
  <c r="F45"/>
  <c r="S20"/>
  <c r="L7" s="1"/>
  <c r="U19"/>
  <c r="F60" s="1"/>
  <c r="T19"/>
  <c r="F36" s="1"/>
  <c r="S19"/>
  <c r="F23" s="1"/>
  <c r="U15"/>
  <c r="U14"/>
  <c r="U16" s="1"/>
  <c r="T15"/>
  <c r="T14"/>
  <c r="T16" s="1"/>
  <c r="T17" s="1"/>
  <c r="S14"/>
  <c r="S16" s="1"/>
  <c r="S15"/>
  <c r="J59"/>
  <c r="N59" s="1"/>
  <c r="I59"/>
  <c r="M59" s="1"/>
  <c r="J60"/>
  <c r="N60" s="1"/>
  <c r="I60"/>
  <c r="M60" s="1"/>
  <c r="J61"/>
  <c r="N61" s="1"/>
  <c r="I61"/>
  <c r="M61" s="1"/>
  <c r="J34"/>
  <c r="N34" s="1"/>
  <c r="I34"/>
  <c r="M34" s="1"/>
  <c r="J35"/>
  <c r="N35" s="1"/>
  <c r="I35"/>
  <c r="M35" s="1"/>
  <c r="J47"/>
  <c r="N47" s="1"/>
  <c r="I47"/>
  <c r="M47" s="1"/>
  <c r="J62"/>
  <c r="N62" s="1"/>
  <c r="I62"/>
  <c r="M62" s="1"/>
  <c r="J65"/>
  <c r="N65" s="1"/>
  <c r="I65"/>
  <c r="M65" s="1"/>
  <c r="J64"/>
  <c r="N64" s="1"/>
  <c r="I64"/>
  <c r="M64" s="1"/>
  <c r="J39"/>
  <c r="N39" s="1"/>
  <c r="I39"/>
  <c r="M39" s="1"/>
  <c r="J49"/>
  <c r="N49" s="1"/>
  <c r="I49"/>
  <c r="M49" s="1"/>
  <c r="J45"/>
  <c r="N45" s="1"/>
  <c r="I45"/>
  <c r="M45" s="1"/>
  <c r="J38"/>
  <c r="N38" s="1"/>
  <c r="I38"/>
  <c r="M38" s="1"/>
  <c r="J42"/>
  <c r="N42" s="1"/>
  <c r="I42"/>
  <c r="M42" s="1"/>
  <c r="J44"/>
  <c r="N44" s="1"/>
  <c r="I44"/>
  <c r="M44" s="1"/>
  <c r="J63"/>
  <c r="N63" s="1"/>
  <c r="I63"/>
  <c r="M63" s="1"/>
  <c r="J43"/>
  <c r="N43" s="1"/>
  <c r="I43"/>
  <c r="M43" s="1"/>
  <c r="J41"/>
  <c r="N41" s="1"/>
  <c r="I41"/>
  <c r="M41" s="1"/>
  <c r="J36"/>
  <c r="N36" s="1"/>
  <c r="I36"/>
  <c r="M36" s="1"/>
  <c r="J50"/>
  <c r="N50" s="1"/>
  <c r="I50"/>
  <c r="M50" s="1"/>
  <c r="J40"/>
  <c r="N40" s="1"/>
  <c r="I40"/>
  <c r="M40" s="1"/>
  <c r="J46"/>
  <c r="N46" s="1"/>
  <c r="I46"/>
  <c r="M46" s="1"/>
  <c r="J37"/>
  <c r="N37" s="1"/>
  <c r="I37"/>
  <c r="M37" s="1"/>
  <c r="J48"/>
  <c r="N48" s="1"/>
  <c r="I48"/>
  <c r="M48" s="1"/>
  <c r="J51"/>
  <c r="N51" s="1"/>
  <c r="I51"/>
  <c r="M51" s="1"/>
  <c r="J58"/>
  <c r="N58" s="1"/>
  <c r="I58"/>
  <c r="M58" s="1"/>
  <c r="J54"/>
  <c r="N54" s="1"/>
  <c r="I54"/>
  <c r="M54" s="1"/>
  <c r="J55"/>
  <c r="N55" s="1"/>
  <c r="I55"/>
  <c r="M55" s="1"/>
  <c r="J53"/>
  <c r="N53" s="1"/>
  <c r="I53"/>
  <c r="M53" s="1"/>
  <c r="J31"/>
  <c r="N31" s="1"/>
  <c r="I31"/>
  <c r="M31" s="1"/>
  <c r="J57"/>
  <c r="N57" s="1"/>
  <c r="I57"/>
  <c r="M57" s="1"/>
  <c r="J19"/>
  <c r="N19" s="1"/>
  <c r="I19"/>
  <c r="M19" s="1"/>
  <c r="J18"/>
  <c r="N18" s="1"/>
  <c r="I18"/>
  <c r="M18" s="1"/>
  <c r="J52"/>
  <c r="N52" s="1"/>
  <c r="I52"/>
  <c r="M52" s="1"/>
  <c r="J56"/>
  <c r="N56" s="1"/>
  <c r="I56"/>
  <c r="M56" s="1"/>
  <c r="J33"/>
  <c r="N33" s="1"/>
  <c r="I33"/>
  <c r="M33" s="1"/>
  <c r="J30"/>
  <c r="N30" s="1"/>
  <c r="I30"/>
  <c r="M30" s="1"/>
  <c r="J17"/>
  <c r="N17" s="1"/>
  <c r="I17"/>
  <c r="M17" s="1"/>
  <c r="J16"/>
  <c r="N16" s="1"/>
  <c r="I16"/>
  <c r="M16" s="1"/>
  <c r="J6"/>
  <c r="N6" s="1"/>
  <c r="I6"/>
  <c r="M6" s="1"/>
  <c r="J15"/>
  <c r="N15" s="1"/>
  <c r="I15"/>
  <c r="M15" s="1"/>
  <c r="J14"/>
  <c r="N14" s="1"/>
  <c r="I14"/>
  <c r="M14" s="1"/>
  <c r="J13"/>
  <c r="N13" s="1"/>
  <c r="I13"/>
  <c r="M13" s="1"/>
  <c r="J12"/>
  <c r="N12" s="1"/>
  <c r="I12"/>
  <c r="M12" s="1"/>
  <c r="J11"/>
  <c r="N11" s="1"/>
  <c r="I11"/>
  <c r="M11" s="1"/>
  <c r="J10"/>
  <c r="N10" s="1"/>
  <c r="I10"/>
  <c r="M10" s="1"/>
  <c r="J9"/>
  <c r="N9" s="1"/>
  <c r="I9"/>
  <c r="M9" s="1"/>
  <c r="J8"/>
  <c r="N8" s="1"/>
  <c r="I8"/>
  <c r="M8" s="1"/>
  <c r="J7"/>
  <c r="N7" s="1"/>
  <c r="I7"/>
  <c r="M7" s="1"/>
  <c r="J5"/>
  <c r="N5" s="1"/>
  <c r="I5"/>
  <c r="M5" s="1"/>
  <c r="J20"/>
  <c r="N20" s="1"/>
  <c r="I20"/>
  <c r="M20" s="1"/>
  <c r="J32"/>
  <c r="N32" s="1"/>
  <c r="I32"/>
  <c r="M32" s="1"/>
  <c r="J29"/>
  <c r="N29" s="1"/>
  <c r="I29"/>
  <c r="M29" s="1"/>
  <c r="J28"/>
  <c r="N28" s="1"/>
  <c r="I28"/>
  <c r="M28" s="1"/>
  <c r="J27"/>
  <c r="N27" s="1"/>
  <c r="I27"/>
  <c r="M27" s="1"/>
  <c r="J26"/>
  <c r="N26" s="1"/>
  <c r="I26"/>
  <c r="M26" s="1"/>
  <c r="J25"/>
  <c r="N25" s="1"/>
  <c r="I25"/>
  <c r="M25" s="1"/>
  <c r="J24"/>
  <c r="N24" s="1"/>
  <c r="I24"/>
  <c r="M24" s="1"/>
  <c r="J23"/>
  <c r="N23" s="1"/>
  <c r="I23"/>
  <c r="M23" s="1"/>
  <c r="J22"/>
  <c r="N22" s="1"/>
  <c r="I22"/>
  <c r="M22" s="1"/>
  <c r="J21"/>
  <c r="N21" s="1"/>
  <c r="I21"/>
  <c r="M21" s="1"/>
  <c r="F57" l="1"/>
  <c r="F41"/>
  <c r="L29"/>
  <c r="L21"/>
  <c r="L13"/>
  <c r="L47"/>
  <c r="L65"/>
  <c r="L32"/>
  <c r="L16"/>
  <c r="F49"/>
  <c r="L33"/>
  <c r="L25"/>
  <c r="L17"/>
  <c r="L9"/>
  <c r="L55"/>
  <c r="L39"/>
  <c r="L63"/>
  <c r="L24"/>
  <c r="L8"/>
  <c r="F53"/>
  <c r="F37"/>
  <c r="L28"/>
  <c r="L20"/>
  <c r="L12"/>
  <c r="L34"/>
  <c r="L43"/>
  <c r="L64"/>
  <c r="F34"/>
  <c r="F55"/>
  <c r="F51"/>
  <c r="F47"/>
  <c r="F43"/>
  <c r="F39"/>
  <c r="F35"/>
  <c r="F63"/>
  <c r="L5"/>
  <c r="L30"/>
  <c r="L26"/>
  <c r="L22"/>
  <c r="L18"/>
  <c r="L14"/>
  <c r="L10"/>
  <c r="L6"/>
  <c r="L57"/>
  <c r="L53"/>
  <c r="L49"/>
  <c r="L45"/>
  <c r="L41"/>
  <c r="L37"/>
  <c r="L59"/>
  <c r="L61"/>
  <c r="F65"/>
  <c r="F61"/>
  <c r="F58"/>
  <c r="F54"/>
  <c r="F50"/>
  <c r="F46"/>
  <c r="F42"/>
  <c r="F38"/>
  <c r="F59"/>
  <c r="F62"/>
  <c r="L56"/>
  <c r="L52"/>
  <c r="L48"/>
  <c r="L44"/>
  <c r="L40"/>
  <c r="L36"/>
  <c r="F56"/>
  <c r="F52"/>
  <c r="F48"/>
  <c r="F44"/>
  <c r="F40"/>
  <c r="F64"/>
  <c r="L31"/>
  <c r="L27"/>
  <c r="L23"/>
  <c r="L19"/>
  <c r="L15"/>
  <c r="L11"/>
  <c r="L58"/>
  <c r="L54"/>
  <c r="L50"/>
  <c r="L46"/>
  <c r="L42"/>
  <c r="F33"/>
  <c r="F24"/>
  <c r="F6"/>
  <c r="F14"/>
  <c r="F31"/>
  <c r="F10"/>
  <c r="F32"/>
  <c r="F28"/>
  <c r="F30"/>
  <c r="F15"/>
  <c r="F11"/>
  <c r="F7"/>
  <c r="F29"/>
  <c r="F25"/>
  <c r="F21"/>
  <c r="F18"/>
  <c r="F16"/>
  <c r="F12"/>
  <c r="F8"/>
  <c r="F5"/>
  <c r="F26"/>
  <c r="F22"/>
  <c r="F19"/>
  <c r="F17"/>
  <c r="F13"/>
  <c r="F9"/>
  <c r="F20"/>
  <c r="F27"/>
  <c r="M66"/>
  <c r="U17"/>
  <c r="U18" s="1"/>
  <c r="N66"/>
  <c r="T18"/>
  <c r="S17"/>
  <c r="S18" s="1"/>
  <c r="K59" l="1"/>
  <c r="O59" s="1"/>
  <c r="K61"/>
  <c r="O61" s="1"/>
  <c r="K65"/>
  <c r="K64"/>
  <c r="K63"/>
  <c r="O63" s="1"/>
  <c r="K60"/>
  <c r="K62"/>
  <c r="K25"/>
  <c r="O25" s="1"/>
  <c r="K29"/>
  <c r="O29" s="1"/>
  <c r="K7"/>
  <c r="O7" s="1"/>
  <c r="K11"/>
  <c r="O11" s="1"/>
  <c r="K15"/>
  <c r="O15" s="1"/>
  <c r="K30"/>
  <c r="O30" s="1"/>
  <c r="K33"/>
  <c r="O33" s="1"/>
  <c r="K23"/>
  <c r="O23" s="1"/>
  <c r="K27"/>
  <c r="O27" s="1"/>
  <c r="K20"/>
  <c r="O20" s="1"/>
  <c r="K9"/>
  <c r="O9" s="1"/>
  <c r="K13"/>
  <c r="O13" s="1"/>
  <c r="K17"/>
  <c r="O17" s="1"/>
  <c r="K19"/>
  <c r="O19" s="1"/>
  <c r="K24"/>
  <c r="O24" s="1"/>
  <c r="K28"/>
  <c r="O28" s="1"/>
  <c r="K6"/>
  <c r="O6" s="1"/>
  <c r="K10"/>
  <c r="O10" s="1"/>
  <c r="K14"/>
  <c r="O14" s="1"/>
  <c r="K32"/>
  <c r="K31"/>
  <c r="K22"/>
  <c r="O22" s="1"/>
  <c r="K26"/>
  <c r="O26" s="1"/>
  <c r="K5"/>
  <c r="O5" s="1"/>
  <c r="K8"/>
  <c r="O8" s="1"/>
  <c r="K12"/>
  <c r="O12" s="1"/>
  <c r="K16"/>
  <c r="K18"/>
  <c r="K21"/>
  <c r="O21" s="1"/>
  <c r="K52"/>
  <c r="K36"/>
  <c r="O36" s="1"/>
  <c r="K40"/>
  <c r="K44"/>
  <c r="O44" s="1"/>
  <c r="K42"/>
  <c r="O42" s="1"/>
  <c r="K50"/>
  <c r="K56"/>
  <c r="K57"/>
  <c r="O57" s="1"/>
  <c r="K55"/>
  <c r="K43"/>
  <c r="O43" s="1"/>
  <c r="K54"/>
  <c r="K34"/>
  <c r="K58"/>
  <c r="O58" s="1"/>
  <c r="K53"/>
  <c r="K46"/>
  <c r="K38"/>
  <c r="O38" s="1"/>
  <c r="K51"/>
  <c r="O51" s="1"/>
  <c r="K45"/>
  <c r="O45" s="1"/>
  <c r="K47"/>
  <c r="O47" s="1"/>
  <c r="K37"/>
  <c r="O37" s="1"/>
  <c r="K48"/>
  <c r="O48" s="1"/>
  <c r="K41"/>
  <c r="O41" s="1"/>
  <c r="K35"/>
  <c r="K39"/>
  <c r="O39" s="1"/>
  <c r="K49"/>
  <c r="O49" l="1"/>
  <c r="O55"/>
  <c r="O52"/>
  <c r="O53"/>
  <c r="O50"/>
  <c r="O16"/>
  <c r="O60"/>
  <c r="O35"/>
  <c r="O46"/>
  <c r="O54"/>
  <c r="O56"/>
  <c r="O40"/>
  <c r="O18"/>
  <c r="O32"/>
  <c r="O62"/>
  <c r="O65"/>
  <c r="O34"/>
  <c r="O31"/>
  <c r="O64"/>
  <c r="O66" l="1"/>
  <c r="G46" i="2"/>
  <c r="I46" s="1"/>
  <c r="G40"/>
  <c r="K40" s="1"/>
  <c r="G60"/>
  <c r="K60" s="1"/>
  <c r="G6"/>
  <c r="K6" s="1"/>
  <c r="G13"/>
  <c r="I13" s="1"/>
  <c r="G16"/>
  <c r="K16" s="1"/>
  <c r="G15"/>
  <c r="K15" s="1"/>
  <c r="G17"/>
  <c r="K17" s="1"/>
  <c r="G18"/>
  <c r="I18" s="1"/>
  <c r="G19"/>
  <c r="K19" s="1"/>
  <c r="G20"/>
  <c r="I20" s="1"/>
  <c r="G21"/>
  <c r="K21" s="1"/>
  <c r="G22"/>
  <c r="I22" s="1"/>
  <c r="G23"/>
  <c r="I23" s="1"/>
  <c r="G24"/>
  <c r="K24" s="1"/>
  <c r="G28"/>
  <c r="K28" s="1"/>
  <c r="G29"/>
  <c r="I29" s="1"/>
  <c r="G33"/>
  <c r="K33" s="1"/>
  <c r="G34"/>
  <c r="K34" s="1"/>
  <c r="G27"/>
  <c r="K27" s="1"/>
  <c r="G47"/>
  <c r="I47" s="1"/>
  <c r="G45"/>
  <c r="K45" s="1"/>
  <c r="G48"/>
  <c r="K48" s="1"/>
  <c r="G49"/>
  <c r="K49" s="1"/>
  <c r="G43"/>
  <c r="I43" s="1"/>
  <c r="G36"/>
  <c r="K36" s="1"/>
  <c r="G42"/>
  <c r="I42" s="1"/>
  <c r="G53"/>
  <c r="K53" s="1"/>
  <c r="G61"/>
  <c r="I61" s="1"/>
  <c r="G62"/>
  <c r="I62" s="1"/>
  <c r="G56"/>
  <c r="K56" s="1"/>
  <c r="G52"/>
  <c r="K52" s="1"/>
  <c r="G54"/>
  <c r="I54" s="1"/>
  <c r="G55"/>
  <c r="K55" s="1"/>
  <c r="G63"/>
  <c r="K63" s="1"/>
  <c r="G59"/>
  <c r="K59" s="1"/>
  <c r="G5"/>
  <c r="I5" s="1"/>
  <c r="G25"/>
  <c r="K25" s="1"/>
  <c r="G65"/>
  <c r="K65" s="1"/>
  <c r="G7"/>
  <c r="K7" s="1"/>
  <c r="G8"/>
  <c r="I8" s="1"/>
  <c r="G50"/>
  <c r="K50" s="1"/>
  <c r="G57"/>
  <c r="I57" s="1"/>
  <c r="G58"/>
  <c r="K58" s="1"/>
  <c r="G64"/>
  <c r="I64" s="1"/>
  <c r="G26"/>
  <c r="I26" s="1"/>
  <c r="G14"/>
  <c r="K14" s="1"/>
  <c r="G30"/>
  <c r="K30" s="1"/>
  <c r="G32"/>
  <c r="I32" s="1"/>
  <c r="G31"/>
  <c r="K31" s="1"/>
  <c r="G35"/>
  <c r="K35" s="1"/>
  <c r="G37"/>
  <c r="K37" s="1"/>
  <c r="G38"/>
  <c r="I38" s="1"/>
  <c r="G51"/>
  <c r="K51" s="1"/>
  <c r="G39"/>
  <c r="K39" s="1"/>
  <c r="G41"/>
  <c r="K41" s="1"/>
  <c r="G9"/>
  <c r="I9" s="1"/>
  <c r="G10"/>
  <c r="K10" s="1"/>
  <c r="G11"/>
  <c r="I11" s="1"/>
  <c r="G12"/>
  <c r="K12" s="1"/>
  <c r="G44"/>
  <c r="I44" s="1"/>
  <c r="H46"/>
  <c r="J46" s="1"/>
  <c r="H40"/>
  <c r="J40" s="1"/>
  <c r="H60"/>
  <c r="L60" s="1"/>
  <c r="H6"/>
  <c r="J6" s="1"/>
  <c r="H13"/>
  <c r="J13" s="1"/>
  <c r="H16"/>
  <c r="J16" s="1"/>
  <c r="H15"/>
  <c r="L15" s="1"/>
  <c r="H17"/>
  <c r="J17" s="1"/>
  <c r="H18"/>
  <c r="J18" s="1"/>
  <c r="H19"/>
  <c r="J19" s="1"/>
  <c r="H20"/>
  <c r="L20" s="1"/>
  <c r="H21"/>
  <c r="J21" s="1"/>
  <c r="H22"/>
  <c r="J22" s="1"/>
  <c r="H23"/>
  <c r="J23" s="1"/>
  <c r="H24"/>
  <c r="L24" s="1"/>
  <c r="H28"/>
  <c r="J28" s="1"/>
  <c r="H29"/>
  <c r="J29" s="1"/>
  <c r="H33"/>
  <c r="J33" s="1"/>
  <c r="H34"/>
  <c r="L34" s="1"/>
  <c r="H27"/>
  <c r="J27" s="1"/>
  <c r="H47"/>
  <c r="L47" s="1"/>
  <c r="H45"/>
  <c r="J45" s="1"/>
  <c r="H48"/>
  <c r="L48" s="1"/>
  <c r="H49"/>
  <c r="L49" s="1"/>
  <c r="H43"/>
  <c r="L43" s="1"/>
  <c r="H36"/>
  <c r="J36" s="1"/>
  <c r="H42"/>
  <c r="L42" s="1"/>
  <c r="H53"/>
  <c r="J53" s="1"/>
  <c r="H61"/>
  <c r="J61" s="1"/>
  <c r="H62"/>
  <c r="J62" s="1"/>
  <c r="H56"/>
  <c r="L56" s="1"/>
  <c r="H52"/>
  <c r="J52" s="1"/>
  <c r="H54"/>
  <c r="J54" s="1"/>
  <c r="H55"/>
  <c r="J55" s="1"/>
  <c r="H63"/>
  <c r="L63" s="1"/>
  <c r="H59"/>
  <c r="J59" s="1"/>
  <c r="H5"/>
  <c r="J5" s="1"/>
  <c r="H25"/>
  <c r="J25" s="1"/>
  <c r="H65"/>
  <c r="L65" s="1"/>
  <c r="H7"/>
  <c r="J7" s="1"/>
  <c r="H8"/>
  <c r="J8" s="1"/>
  <c r="H50"/>
  <c r="J50" s="1"/>
  <c r="H57"/>
  <c r="L57" s="1"/>
  <c r="H58"/>
  <c r="J58" s="1"/>
  <c r="H64"/>
  <c r="J64" s="1"/>
  <c r="H26"/>
  <c r="J26" s="1"/>
  <c r="H14"/>
  <c r="L14" s="1"/>
  <c r="H30"/>
  <c r="J30" s="1"/>
  <c r="H32"/>
  <c r="J32" s="1"/>
  <c r="H31"/>
  <c r="J31" s="1"/>
  <c r="H35"/>
  <c r="L35" s="1"/>
  <c r="H37"/>
  <c r="J37" s="1"/>
  <c r="H38"/>
  <c r="J38" s="1"/>
  <c r="H51"/>
  <c r="J51" s="1"/>
  <c r="H39"/>
  <c r="L39" s="1"/>
  <c r="H41"/>
  <c r="J41" s="1"/>
  <c r="H9"/>
  <c r="J9" s="1"/>
  <c r="H10"/>
  <c r="J10" s="1"/>
  <c r="H11"/>
  <c r="L11" s="1"/>
  <c r="H12"/>
  <c r="J12" s="1"/>
  <c r="H44"/>
  <c r="J44" s="1"/>
  <c r="I14" l="1"/>
  <c r="L44"/>
  <c r="J47"/>
  <c r="I24"/>
  <c r="I56"/>
  <c r="J49"/>
  <c r="I35"/>
  <c r="I63"/>
  <c r="I34"/>
  <c r="I60"/>
  <c r="L51"/>
  <c r="L25"/>
  <c r="L45"/>
  <c r="L16"/>
  <c r="K9"/>
  <c r="K32"/>
  <c r="K8"/>
  <c r="K54"/>
  <c r="K43"/>
  <c r="K29"/>
  <c r="K18"/>
  <c r="K46"/>
  <c r="I39"/>
  <c r="I65"/>
  <c r="I48"/>
  <c r="I15"/>
  <c r="L10"/>
  <c r="L50"/>
  <c r="L36"/>
  <c r="L19"/>
  <c r="K11"/>
  <c r="K57"/>
  <c r="K42"/>
  <c r="K20"/>
  <c r="L26"/>
  <c r="L62"/>
  <c r="L23"/>
  <c r="K44"/>
  <c r="K38"/>
  <c r="K64"/>
  <c r="K5"/>
  <c r="K61"/>
  <c r="K47"/>
  <c r="K22"/>
  <c r="K13"/>
  <c r="I31"/>
  <c r="I55"/>
  <c r="I33"/>
  <c r="I40"/>
  <c r="L31"/>
  <c r="L55"/>
  <c r="L33"/>
  <c r="L40"/>
  <c r="J35"/>
  <c r="J63"/>
  <c r="J15"/>
  <c r="J39"/>
  <c r="J14"/>
  <c r="J65"/>
  <c r="J56"/>
  <c r="J34"/>
  <c r="J20"/>
  <c r="J60"/>
  <c r="I10"/>
  <c r="I37"/>
  <c r="I50"/>
  <c r="I59"/>
  <c r="I36"/>
  <c r="I27"/>
  <c r="I19"/>
  <c r="I6"/>
  <c r="L12"/>
  <c r="L41"/>
  <c r="L37"/>
  <c r="L30"/>
  <c r="L58"/>
  <c r="L7"/>
  <c r="L59"/>
  <c r="L52"/>
  <c r="L53"/>
  <c r="L27"/>
  <c r="L28"/>
  <c r="L21"/>
  <c r="L17"/>
  <c r="L6"/>
  <c r="J43"/>
  <c r="I51"/>
  <c r="I30"/>
  <c r="I25"/>
  <c r="I52"/>
  <c r="I45"/>
  <c r="I28"/>
  <c r="I16"/>
  <c r="L9"/>
  <c r="L38"/>
  <c r="L32"/>
  <c r="L64"/>
  <c r="L8"/>
  <c r="L5"/>
  <c r="L54"/>
  <c r="L61"/>
  <c r="L29"/>
  <c r="L22"/>
  <c r="L18"/>
  <c r="L13"/>
  <c r="L46"/>
  <c r="K26"/>
  <c r="K62"/>
  <c r="K23"/>
  <c r="J11"/>
  <c r="J57"/>
  <c r="J42"/>
  <c r="J24"/>
  <c r="I12"/>
  <c r="I58"/>
  <c r="I53"/>
  <c r="I21"/>
  <c r="J48"/>
  <c r="I41"/>
  <c r="I7"/>
  <c r="I49"/>
  <c r="I17"/>
  <c r="J66" l="1"/>
  <c r="I66"/>
</calcChain>
</file>

<file path=xl/sharedStrings.xml><?xml version="1.0" encoding="utf-8"?>
<sst xmlns="http://schemas.openxmlformats.org/spreadsheetml/2006/main" count="58" uniqueCount="40">
  <si>
    <t>CO2 emissions (t-CO2)</t>
    <phoneticPr fontId="2"/>
  </si>
  <si>
    <t>Weighted average</t>
    <phoneticPr fontId="2"/>
  </si>
  <si>
    <t>Annual diesel consumptions(l)</t>
  </si>
  <si>
    <t>Diesel consumption per production (l/t)</t>
  </si>
  <si>
    <t>Carbon intensity per production (t-CO2/t-rice)</t>
  </si>
  <si>
    <t>No.</t>
  </si>
  <si>
    <t>Annual milled rice production (t)</t>
  </si>
  <si>
    <t>Most conservative</t>
    <phoneticPr fontId="2"/>
  </si>
  <si>
    <t>A</t>
    <phoneticPr fontId="2"/>
  </si>
  <si>
    <t>B/A</t>
    <phoneticPr fontId="2"/>
  </si>
  <si>
    <t>Actual</t>
    <phoneticPr fontId="2"/>
  </si>
  <si>
    <t>Calculated Co2 emissions with baseline emission factor</t>
    <phoneticPr fontId="2"/>
  </si>
  <si>
    <t>B</t>
    <phoneticPr fontId="2"/>
  </si>
  <si>
    <t>C</t>
    <phoneticPr fontId="2"/>
  </si>
  <si>
    <t>C/A</t>
    <phoneticPr fontId="2"/>
  </si>
  <si>
    <t>Expected emissions reductions calculated with diesel replacement rate</t>
    <phoneticPr fontId="2"/>
  </si>
  <si>
    <t>Large</t>
    <phoneticPr fontId="2"/>
  </si>
  <si>
    <t>D</t>
    <phoneticPr fontId="2"/>
  </si>
  <si>
    <t>D/A</t>
    <phoneticPr fontId="2"/>
  </si>
  <si>
    <t>Count</t>
    <phoneticPr fontId="2"/>
  </si>
  <si>
    <t>Average</t>
    <phoneticPr fontId="2"/>
  </si>
  <si>
    <t>Standard error</t>
    <phoneticPr fontId="2"/>
  </si>
  <si>
    <t>Confidence Level(95.0%)</t>
  </si>
  <si>
    <t>Annual production</t>
    <phoneticPr fontId="2"/>
  </si>
  <si>
    <t>Small-middle</t>
    <phoneticPr fontId="2"/>
  </si>
  <si>
    <t>Semi-large</t>
    <phoneticPr fontId="2"/>
  </si>
  <si>
    <r>
      <rPr>
        <sz val="11"/>
        <color theme="1"/>
        <rFont val="ＭＳ Ｐゴシック"/>
        <family val="3"/>
        <charset val="128"/>
      </rPr>
      <t>≦</t>
    </r>
    <r>
      <rPr>
        <sz val="11"/>
        <color theme="1"/>
        <rFont val="Arial"/>
        <family val="2"/>
        <charset val="128"/>
      </rPr>
      <t>1000t</t>
    </r>
    <phoneticPr fontId="2"/>
  </si>
  <si>
    <r>
      <t xml:space="preserve">&gt;1000t  </t>
    </r>
    <r>
      <rPr>
        <sz val="11"/>
        <color theme="1"/>
        <rFont val="ＭＳ Ｐゴシック"/>
        <family val="3"/>
        <charset val="128"/>
      </rPr>
      <t>≦</t>
    </r>
    <r>
      <rPr>
        <sz val="11"/>
        <color theme="1"/>
        <rFont val="Arial"/>
        <family val="2"/>
        <charset val="128"/>
      </rPr>
      <t>3000t</t>
    </r>
    <phoneticPr fontId="2"/>
  </si>
  <si>
    <t>&gt;3000t</t>
    <phoneticPr fontId="2"/>
  </si>
  <si>
    <t>Applying the lowest value
(UNFCCC secretariat suggestion)</t>
    <phoneticPr fontId="2"/>
  </si>
  <si>
    <t>Conparison to actual emissions</t>
    <phoneticPr fontId="2"/>
  </si>
  <si>
    <t>Value at lower limit of 95 % confidence interval</t>
    <phoneticPr fontId="2"/>
  </si>
  <si>
    <t>Weighted average
(In the proposal)</t>
    <phoneticPr fontId="2"/>
  </si>
  <si>
    <t>Total</t>
    <phoneticPr fontId="2"/>
  </si>
  <si>
    <t>E</t>
    <phoneticPr fontId="2"/>
  </si>
  <si>
    <t>E/A</t>
    <phoneticPr fontId="2"/>
  </si>
  <si>
    <t>Scale based  value (95% confidence interval)
(New proposal)</t>
    <phoneticPr fontId="2"/>
  </si>
  <si>
    <t>Aggregated %</t>
    <phoneticPr fontId="2"/>
  </si>
  <si>
    <t>Scale based value (90 th percentile) 
(UNFCCC secretariat suggestion)</t>
    <phoneticPr fontId="2"/>
  </si>
  <si>
    <t>90th percentile</t>
    <phoneticPr fontId="2"/>
  </si>
</sst>
</file>

<file path=xl/styles.xml><?xml version="1.0" encoding="utf-8"?>
<styleSheet xmlns="http://schemas.openxmlformats.org/spreadsheetml/2006/main">
  <numFmts count="6">
    <numFmt numFmtId="176" formatCode="#,##0.0;[Red]\-#,##0.0"/>
    <numFmt numFmtId="177" formatCode="#,##0.000;[Red]\-#,##0.000"/>
    <numFmt numFmtId="178" formatCode="0.0_ "/>
    <numFmt numFmtId="179" formatCode="0_ "/>
    <numFmt numFmtId="180" formatCode="0.000_ "/>
    <numFmt numFmtId="181" formatCode="#,##0.0000;[Red]\-#,##0.0000"/>
  </numFmts>
  <fonts count="4">
    <font>
      <sz val="11"/>
      <color theme="1"/>
      <name val="Arial"/>
      <family val="2"/>
      <charset val="128"/>
    </font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40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0" fillId="0" borderId="0" xfId="1" applyNumberFormat="1" applyFont="1">
      <alignment vertical="center"/>
    </xf>
    <xf numFmtId="38" fontId="0" fillId="0" borderId="0" xfId="1" applyNumberFormat="1" applyFont="1">
      <alignment vertical="center"/>
    </xf>
    <xf numFmtId="177" fontId="0" fillId="0" borderId="0" xfId="1" applyNumberFormat="1" applyFont="1">
      <alignment vertical="center"/>
    </xf>
    <xf numFmtId="9" fontId="0" fillId="0" borderId="0" xfId="2" applyFont="1">
      <alignment vertical="center"/>
    </xf>
    <xf numFmtId="179" fontId="0" fillId="0" borderId="0" xfId="0" applyNumberForma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38" fontId="0" fillId="0" borderId="0" xfId="1" applyNumberFormat="1" applyFont="1" applyAlignment="1">
      <alignment horizontal="center" vertical="center"/>
    </xf>
    <xf numFmtId="177" fontId="0" fillId="0" borderId="0" xfId="1" applyNumberFormat="1" applyFont="1" applyAlignment="1">
      <alignment horizontal="center" vertical="center"/>
    </xf>
    <xf numFmtId="176" fontId="0" fillId="0" borderId="0" xfId="1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9" fontId="0" fillId="0" borderId="0" xfId="2" applyFont="1" applyFill="1">
      <alignment vertical="center"/>
    </xf>
    <xf numFmtId="9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0" fillId="0" borderId="1" xfId="0" applyBorder="1">
      <alignment vertical="center"/>
    </xf>
    <xf numFmtId="181" fontId="0" fillId="0" borderId="1" xfId="0" applyNumberFormat="1" applyBorder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181" fontId="0" fillId="4" borderId="1" xfId="0" applyNumberForma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8" fontId="0" fillId="0" borderId="1" xfId="1" applyNumberFormat="1" applyFont="1" applyBorder="1" applyAlignment="1">
      <alignment horizontal="center" vertical="center" wrapText="1"/>
    </xf>
    <xf numFmtId="177" fontId="0" fillId="0" borderId="1" xfId="1" applyNumberFormat="1" applyFont="1" applyBorder="1" applyAlignment="1">
      <alignment horizontal="center" vertical="center" wrapText="1"/>
    </xf>
    <xf numFmtId="176" fontId="0" fillId="2" borderId="1" xfId="1" applyNumberFormat="1" applyFont="1" applyFill="1" applyBorder="1" applyAlignment="1">
      <alignment horizontal="center" vertical="center"/>
    </xf>
    <xf numFmtId="179" fontId="0" fillId="3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8" fontId="0" fillId="0" borderId="1" xfId="1" applyNumberFormat="1" applyFont="1" applyBorder="1" applyAlignment="1">
      <alignment vertical="center" wrapText="1"/>
    </xf>
    <xf numFmtId="177" fontId="0" fillId="0" borderId="1" xfId="1" applyNumberFormat="1" applyFont="1" applyBorder="1" applyAlignment="1">
      <alignment vertical="center" wrapText="1"/>
    </xf>
    <xf numFmtId="176" fontId="0" fillId="2" borderId="1" xfId="1" applyNumberFormat="1" applyFont="1" applyFill="1" applyBorder="1" applyAlignment="1">
      <alignment vertical="center" wrapText="1"/>
    </xf>
    <xf numFmtId="180" fontId="0" fillId="3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176" fontId="0" fillId="2" borderId="1" xfId="1" applyNumberFormat="1" applyFont="1" applyFill="1" applyBorder="1" applyAlignment="1">
      <alignment horizontal="center" vertical="center" wrapText="1"/>
    </xf>
    <xf numFmtId="38" fontId="0" fillId="0" borderId="1" xfId="1" applyNumberFormat="1" applyFont="1" applyBorder="1">
      <alignment vertical="center"/>
    </xf>
    <xf numFmtId="177" fontId="0" fillId="0" borderId="1" xfId="1" applyNumberFormat="1" applyFont="1" applyBorder="1">
      <alignment vertical="center"/>
    </xf>
    <xf numFmtId="176" fontId="0" fillId="2" borderId="1" xfId="1" applyNumberFormat="1" applyFont="1" applyFill="1" applyBorder="1">
      <alignment vertical="center"/>
    </xf>
    <xf numFmtId="179" fontId="0" fillId="3" borderId="1" xfId="0" applyNumberFormat="1" applyFill="1" applyBorder="1">
      <alignment vertical="center"/>
    </xf>
    <xf numFmtId="9" fontId="0" fillId="0" borderId="1" xfId="2" applyFont="1" applyFill="1" applyBorder="1">
      <alignment vertical="center"/>
    </xf>
    <xf numFmtId="178" fontId="0" fillId="0" borderId="1" xfId="0" applyNumberFormat="1" applyBorder="1">
      <alignment vertical="center"/>
    </xf>
    <xf numFmtId="177" fontId="0" fillId="0" borderId="1" xfId="1" applyNumberFormat="1" applyFont="1" applyFill="1" applyBorder="1">
      <alignment vertical="center"/>
    </xf>
    <xf numFmtId="176" fontId="0" fillId="0" borderId="1" xfId="1" applyNumberFormat="1" applyFont="1" applyBorder="1">
      <alignment vertical="center"/>
    </xf>
    <xf numFmtId="179" fontId="0" fillId="0" borderId="1" xfId="0" applyNumberFormat="1" applyBorder="1">
      <alignment vertical="center"/>
    </xf>
    <xf numFmtId="9" fontId="0" fillId="5" borderId="1" xfId="0" applyNumberFormat="1" applyFill="1" applyBorder="1">
      <alignment vertical="center"/>
    </xf>
    <xf numFmtId="179" fontId="0" fillId="4" borderId="1" xfId="0" applyNumberFormat="1" applyFill="1" applyBorder="1" applyAlignment="1">
      <alignment horizontal="center" vertical="center" wrapText="1"/>
    </xf>
    <xf numFmtId="180" fontId="0" fillId="4" borderId="1" xfId="0" applyNumberFormat="1" applyFill="1" applyBorder="1" applyAlignment="1">
      <alignment vertical="center" wrapText="1"/>
    </xf>
    <xf numFmtId="179" fontId="0" fillId="4" borderId="1" xfId="0" applyNumberFormat="1" applyFill="1" applyBorder="1">
      <alignment vertical="center"/>
    </xf>
    <xf numFmtId="0" fontId="0" fillId="0" borderId="3" xfId="0" applyBorder="1">
      <alignment vertical="center"/>
    </xf>
    <xf numFmtId="38" fontId="0" fillId="0" borderId="3" xfId="1" applyNumberFormat="1" applyFont="1" applyBorder="1">
      <alignment vertical="center"/>
    </xf>
    <xf numFmtId="177" fontId="0" fillId="0" borderId="3" xfId="1" applyNumberFormat="1" applyFont="1" applyBorder="1">
      <alignment vertical="center"/>
    </xf>
    <xf numFmtId="176" fontId="0" fillId="0" borderId="3" xfId="1" applyNumberFormat="1" applyFont="1" applyBorder="1">
      <alignment vertical="center"/>
    </xf>
    <xf numFmtId="179" fontId="0" fillId="0" borderId="3" xfId="0" applyNumberFormat="1" applyBorder="1">
      <alignment vertical="center"/>
    </xf>
    <xf numFmtId="9" fontId="0" fillId="5" borderId="3" xfId="0" applyNumberFormat="1" applyFill="1" applyBorder="1">
      <alignment vertical="center"/>
    </xf>
    <xf numFmtId="0" fontId="0" fillId="0" borderId="5" xfId="0" applyBorder="1">
      <alignment vertical="center"/>
    </xf>
    <xf numFmtId="38" fontId="0" fillId="0" borderId="5" xfId="1" applyNumberFormat="1" applyFont="1" applyBorder="1">
      <alignment vertical="center"/>
    </xf>
    <xf numFmtId="177" fontId="0" fillId="0" borderId="5" xfId="1" applyNumberFormat="1" applyFont="1" applyBorder="1">
      <alignment vertical="center"/>
    </xf>
    <xf numFmtId="176" fontId="0" fillId="2" borderId="5" xfId="1" applyNumberFormat="1" applyFont="1" applyFill="1" applyBorder="1">
      <alignment vertical="center"/>
    </xf>
    <xf numFmtId="179" fontId="0" fillId="3" borderId="5" xfId="0" applyNumberFormat="1" applyFill="1" applyBorder="1">
      <alignment vertical="center"/>
    </xf>
    <xf numFmtId="9" fontId="0" fillId="0" borderId="5" xfId="2" applyFont="1" applyFill="1" applyBorder="1">
      <alignment vertical="center"/>
    </xf>
    <xf numFmtId="9" fontId="0" fillId="0" borderId="6" xfId="2" applyFont="1" applyBorder="1">
      <alignment vertical="center"/>
    </xf>
    <xf numFmtId="9" fontId="0" fillId="0" borderId="8" xfId="2" applyFont="1" applyBorder="1">
      <alignment vertical="center"/>
    </xf>
    <xf numFmtId="0" fontId="0" fillId="0" borderId="10" xfId="0" applyBorder="1">
      <alignment vertical="center"/>
    </xf>
    <xf numFmtId="38" fontId="0" fillId="0" borderId="10" xfId="1" applyNumberFormat="1" applyFont="1" applyBorder="1">
      <alignment vertical="center"/>
    </xf>
    <xf numFmtId="176" fontId="0" fillId="2" borderId="10" xfId="1" applyNumberFormat="1" applyFont="1" applyFill="1" applyBorder="1">
      <alignment vertical="center"/>
    </xf>
    <xf numFmtId="179" fontId="0" fillId="3" borderId="10" xfId="0" applyNumberFormat="1" applyFill="1" applyBorder="1">
      <alignment vertical="center"/>
    </xf>
    <xf numFmtId="9" fontId="0" fillId="0" borderId="10" xfId="2" applyFont="1" applyFill="1" applyBorder="1">
      <alignment vertical="center"/>
    </xf>
    <xf numFmtId="9" fontId="0" fillId="0" borderId="11" xfId="2" applyFont="1" applyBorder="1">
      <alignment vertical="center"/>
    </xf>
    <xf numFmtId="0" fontId="0" fillId="0" borderId="2" xfId="0" applyBorder="1" applyAlignment="1">
      <alignment horizontal="center" vertical="center" wrapText="1"/>
    </xf>
    <xf numFmtId="38" fontId="0" fillId="0" borderId="2" xfId="1" applyNumberFormat="1" applyFont="1" applyBorder="1" applyAlignment="1">
      <alignment horizontal="center" vertical="center" wrapText="1"/>
    </xf>
    <xf numFmtId="177" fontId="0" fillId="0" borderId="2" xfId="1" applyNumberFormat="1" applyFont="1" applyBorder="1" applyAlignment="1">
      <alignment horizontal="center" vertical="center" wrapText="1"/>
    </xf>
    <xf numFmtId="176" fontId="0" fillId="2" borderId="2" xfId="1" applyNumberFormat="1" applyFont="1" applyFill="1" applyBorder="1" applyAlignment="1">
      <alignment horizontal="center" vertical="center" wrapText="1"/>
    </xf>
    <xf numFmtId="179" fontId="0" fillId="3" borderId="2" xfId="0" applyNumberFormat="1" applyFill="1" applyBorder="1" applyAlignment="1">
      <alignment horizontal="center" vertical="center" wrapText="1"/>
    </xf>
    <xf numFmtId="179" fontId="0" fillId="4" borderId="2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79" fontId="0" fillId="6" borderId="1" xfId="0" applyNumberFormat="1" applyFill="1" applyBorder="1" applyAlignment="1">
      <alignment horizontal="center" vertical="center" wrapText="1"/>
    </xf>
    <xf numFmtId="180" fontId="0" fillId="6" borderId="1" xfId="0" applyNumberFormat="1" applyFill="1" applyBorder="1" applyAlignment="1">
      <alignment vertical="center" wrapText="1"/>
    </xf>
    <xf numFmtId="179" fontId="0" fillId="6" borderId="2" xfId="0" applyNumberFormat="1" applyFill="1" applyBorder="1" applyAlignment="1">
      <alignment horizontal="center" vertical="center" wrapText="1"/>
    </xf>
    <xf numFmtId="179" fontId="0" fillId="6" borderId="1" xfId="0" applyNumberFormat="1" applyFill="1" applyBorder="1">
      <alignment vertical="center"/>
    </xf>
    <xf numFmtId="0" fontId="0" fillId="0" borderId="0" xfId="0" applyFill="1" applyAlignment="1">
      <alignment horizontal="center" vertical="center" wrapText="1"/>
    </xf>
    <xf numFmtId="9" fontId="0" fillId="0" borderId="5" xfId="2" applyFont="1" applyBorder="1">
      <alignment vertical="center"/>
    </xf>
    <xf numFmtId="9" fontId="0" fillId="0" borderId="13" xfId="2" applyFont="1" applyBorder="1">
      <alignment vertical="center"/>
    </xf>
    <xf numFmtId="9" fontId="0" fillId="0" borderId="1" xfId="2" applyFont="1" applyBorder="1">
      <alignment vertical="center"/>
    </xf>
    <xf numFmtId="177" fontId="0" fillId="0" borderId="13" xfId="1" applyNumberFormat="1" applyFont="1" applyBorder="1">
      <alignment vertical="center"/>
    </xf>
    <xf numFmtId="177" fontId="0" fillId="0" borderId="14" xfId="1" applyNumberFormat="1" applyFont="1" applyBorder="1">
      <alignment vertical="center"/>
    </xf>
    <xf numFmtId="9" fontId="0" fillId="7" borderId="1" xfId="2" applyFont="1" applyFill="1" applyBorder="1">
      <alignment vertical="center"/>
    </xf>
    <xf numFmtId="177" fontId="0" fillId="7" borderId="1" xfId="1" applyNumberFormat="1" applyFont="1" applyFill="1" applyBorder="1">
      <alignment vertical="center"/>
    </xf>
    <xf numFmtId="9" fontId="0" fillId="0" borderId="10" xfId="2" applyFont="1" applyBorder="1">
      <alignment vertical="center"/>
    </xf>
    <xf numFmtId="177" fontId="0" fillId="0" borderId="10" xfId="1" applyNumberFormat="1" applyFont="1" applyFill="1" applyBorder="1">
      <alignment vertical="center"/>
    </xf>
    <xf numFmtId="177" fontId="0" fillId="7" borderId="10" xfId="1" applyNumberFormat="1" applyFont="1" applyFill="1" applyBorder="1">
      <alignment vertical="center"/>
    </xf>
    <xf numFmtId="179" fontId="0" fillId="7" borderId="12" xfId="0" applyNumberFormat="1" applyFill="1" applyBorder="1" applyAlignment="1">
      <alignment horizontal="center" vertical="center" wrapText="1"/>
    </xf>
    <xf numFmtId="180" fontId="0" fillId="7" borderId="1" xfId="0" applyNumberFormat="1" applyFill="1" applyBorder="1" applyAlignment="1">
      <alignment vertical="center" wrapText="1"/>
    </xf>
    <xf numFmtId="179" fontId="0" fillId="7" borderId="2" xfId="0" applyNumberFormat="1" applyFill="1" applyBorder="1" applyAlignment="1">
      <alignment horizontal="center" vertical="center" wrapText="1"/>
    </xf>
    <xf numFmtId="179" fontId="0" fillId="7" borderId="1" xfId="0" applyNumberFormat="1" applyFill="1" applyBorder="1">
      <alignment vertical="center"/>
    </xf>
    <xf numFmtId="179" fontId="0" fillId="6" borderId="13" xfId="0" applyNumberFormat="1" applyFill="1" applyBorder="1">
      <alignment vertical="center"/>
    </xf>
    <xf numFmtId="179" fontId="0" fillId="4" borderId="13" xfId="0" applyNumberFormat="1" applyFill="1" applyBorder="1">
      <alignment vertical="center"/>
    </xf>
    <xf numFmtId="179" fontId="0" fillId="7" borderId="13" xfId="0" applyNumberFormat="1" applyFill="1" applyBorder="1">
      <alignment vertical="center"/>
    </xf>
    <xf numFmtId="9" fontId="0" fillId="0" borderId="13" xfId="2" applyFont="1" applyFill="1" applyBorder="1">
      <alignment vertical="center"/>
    </xf>
    <xf numFmtId="179" fontId="0" fillId="6" borderId="14" xfId="0" applyNumberFormat="1" applyFill="1" applyBorder="1">
      <alignment vertical="center"/>
    </xf>
    <xf numFmtId="179" fontId="0" fillId="4" borderId="14" xfId="0" applyNumberFormat="1" applyFill="1" applyBorder="1">
      <alignment vertical="center"/>
    </xf>
    <xf numFmtId="9" fontId="0" fillId="0" borderId="14" xfId="2" applyFont="1" applyFill="1" applyBorder="1">
      <alignment vertical="center"/>
    </xf>
    <xf numFmtId="38" fontId="0" fillId="0" borderId="1" xfId="0" applyNumberFormat="1" applyBorder="1">
      <alignment vertical="center"/>
    </xf>
    <xf numFmtId="0" fontId="0" fillId="7" borderId="1" xfId="0" applyFill="1" applyBorder="1" applyAlignment="1">
      <alignment vertical="center"/>
    </xf>
    <xf numFmtId="177" fontId="0" fillId="7" borderId="1" xfId="0" applyNumberFormat="1" applyFill="1" applyBorder="1">
      <alignment vertical="center"/>
    </xf>
    <xf numFmtId="9" fontId="0" fillId="0" borderId="14" xfId="2" applyFont="1" applyBorder="1">
      <alignment vertical="center"/>
    </xf>
    <xf numFmtId="179" fontId="0" fillId="7" borderId="14" xfId="0" applyNumberFormat="1" applyFill="1" applyBorder="1">
      <alignment vertical="center"/>
    </xf>
    <xf numFmtId="9" fontId="0" fillId="7" borderId="10" xfId="2" applyFont="1" applyFill="1" applyBorder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3">
    <cellStyle name="パーセント" xfId="2" builtinId="5"/>
    <cellStyle name="桁区切り [0.00]" xfId="1" builtinId="3"/>
    <cellStyle name="標準" xfId="0" builtinId="0"/>
  </cellStyles>
  <dxfs count="0"/>
  <tableStyles count="0" defaultTableStyle="TableStyleMedium9" defaultPivotStyle="PivotStyleLight16"/>
  <colors>
    <mruColors>
      <color rgb="FFFFFF66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5.8323185792252125E-2"/>
          <c:y val="2.9666051262630229E-2"/>
          <c:w val="0.93043762386844497"/>
          <c:h val="0.90339566271650951"/>
        </c:manualLayout>
      </c:layout>
      <c:lineChart>
        <c:grouping val="standard"/>
        <c:ser>
          <c:idx val="0"/>
          <c:order val="0"/>
          <c:tx>
            <c:strRef>
              <c:f>Sheet2!$H$2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Sheet2!$H$5:$H$65</c:f>
              <c:numCache>
                <c:formatCode>#,##0.0;[Red]\-#,##0.0</c:formatCode>
                <c:ptCount val="61"/>
                <c:pt idx="0">
                  <c:v>27.004800000000003</c:v>
                </c:pt>
                <c:pt idx="1">
                  <c:v>32.405760000000001</c:v>
                </c:pt>
                <c:pt idx="2">
                  <c:v>27.004800000000003</c:v>
                </c:pt>
                <c:pt idx="3">
                  <c:v>27.004800000000003</c:v>
                </c:pt>
                <c:pt idx="4">
                  <c:v>27.004800000000003</c:v>
                </c:pt>
                <c:pt idx="5">
                  <c:v>27.004800000000003</c:v>
                </c:pt>
                <c:pt idx="6">
                  <c:v>27.004800000000003</c:v>
                </c:pt>
                <c:pt idx="7">
                  <c:v>27.004800000000003</c:v>
                </c:pt>
                <c:pt idx="8">
                  <c:v>27.004800000000003</c:v>
                </c:pt>
                <c:pt idx="9">
                  <c:v>27.004800000000003</c:v>
                </c:pt>
                <c:pt idx="10">
                  <c:v>27.004800000000003</c:v>
                </c:pt>
                <c:pt idx="11">
                  <c:v>32.405760000000001</c:v>
                </c:pt>
                <c:pt idx="12">
                  <c:v>32.405760000000001</c:v>
                </c:pt>
                <c:pt idx="13">
                  <c:v>37.806719999999999</c:v>
                </c:pt>
                <c:pt idx="14">
                  <c:v>37.806719999999999</c:v>
                </c:pt>
                <c:pt idx="15">
                  <c:v>21.603840000000002</c:v>
                </c:pt>
                <c:pt idx="16">
                  <c:v>4.8608640000000003</c:v>
                </c:pt>
                <c:pt idx="17">
                  <c:v>5.4009600000000004</c:v>
                </c:pt>
                <c:pt idx="18">
                  <c:v>5.4009600000000004</c:v>
                </c:pt>
                <c:pt idx="19">
                  <c:v>5.4009600000000004</c:v>
                </c:pt>
                <c:pt idx="20">
                  <c:v>5.4009600000000004</c:v>
                </c:pt>
                <c:pt idx="21">
                  <c:v>5.4009600000000004</c:v>
                </c:pt>
                <c:pt idx="22">
                  <c:v>5.4009600000000004</c:v>
                </c:pt>
                <c:pt idx="23">
                  <c:v>5.4009600000000004</c:v>
                </c:pt>
                <c:pt idx="24">
                  <c:v>10.801920000000001</c:v>
                </c:pt>
                <c:pt idx="25">
                  <c:v>32.405760000000001</c:v>
                </c:pt>
                <c:pt idx="26">
                  <c:v>40.507200000000005</c:v>
                </c:pt>
                <c:pt idx="27">
                  <c:v>18.228240000000003</c:v>
                </c:pt>
                <c:pt idx="28">
                  <c:v>32.405760000000001</c:v>
                </c:pt>
                <c:pt idx="29">
                  <c:v>162.02880000000002</c:v>
                </c:pt>
                <c:pt idx="30">
                  <c:v>160.408512</c:v>
                </c:pt>
                <c:pt idx="31">
                  <c:v>102.07814399999999</c:v>
                </c:pt>
                <c:pt idx="32">
                  <c:v>81.014400000000009</c:v>
                </c:pt>
                <c:pt idx="33">
                  <c:v>116.66073599999999</c:v>
                </c:pt>
                <c:pt idx="34">
                  <c:v>129.62304</c:v>
                </c:pt>
                <c:pt idx="35">
                  <c:v>97.217280000000002</c:v>
                </c:pt>
                <c:pt idx="36">
                  <c:v>102.07814399999999</c:v>
                </c:pt>
                <c:pt idx="37">
                  <c:v>113.42016000000002</c:v>
                </c:pt>
                <c:pt idx="38">
                  <c:v>102.07814399999999</c:v>
                </c:pt>
                <c:pt idx="39">
                  <c:v>108.01920000000001</c:v>
                </c:pt>
                <c:pt idx="40">
                  <c:v>116.66073599999999</c:v>
                </c:pt>
                <c:pt idx="41">
                  <c:v>81.014400000000009</c:v>
                </c:pt>
                <c:pt idx="42">
                  <c:v>151.22687999999999</c:v>
                </c:pt>
                <c:pt idx="43">
                  <c:v>72.912960000000012</c:v>
                </c:pt>
                <c:pt idx="44">
                  <c:v>119.09116800000001</c:v>
                </c:pt>
                <c:pt idx="45">
                  <c:v>97.217280000000002</c:v>
                </c:pt>
                <c:pt idx="46">
                  <c:v>70.212479999999999</c:v>
                </c:pt>
                <c:pt idx="47">
                  <c:v>36.456480000000006</c:v>
                </c:pt>
                <c:pt idx="48">
                  <c:v>44.557920000000003</c:v>
                </c:pt>
                <c:pt idx="49">
                  <c:v>64.811520000000002</c:v>
                </c:pt>
                <c:pt idx="50">
                  <c:v>48.608640000000001</c:v>
                </c:pt>
                <c:pt idx="51">
                  <c:v>32.405760000000001</c:v>
                </c:pt>
                <c:pt idx="52">
                  <c:v>37.806719999999999</c:v>
                </c:pt>
                <c:pt idx="53">
                  <c:v>64.811520000000002</c:v>
                </c:pt>
                <c:pt idx="54">
                  <c:v>302.45375999999999</c:v>
                </c:pt>
                <c:pt idx="55">
                  <c:v>294.08227199999999</c:v>
                </c:pt>
                <c:pt idx="56">
                  <c:v>174.99110400000001</c:v>
                </c:pt>
                <c:pt idx="57">
                  <c:v>145.82592000000002</c:v>
                </c:pt>
                <c:pt idx="58">
                  <c:v>102.07814399999999</c:v>
                </c:pt>
                <c:pt idx="59">
                  <c:v>136.10419200000001</c:v>
                </c:pt>
                <c:pt idx="60">
                  <c:v>141.77520000000001</c:v>
                </c:pt>
              </c:numCache>
            </c:numRef>
          </c:val>
        </c:ser>
        <c:ser>
          <c:idx val="1"/>
          <c:order val="1"/>
          <c:tx>
            <c:strRef>
              <c:f>Sheet2!$I$2</c:f>
              <c:strCache>
                <c:ptCount val="1"/>
                <c:pt idx="0">
                  <c:v>Weighted average
(In the proposal)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val>
            <c:numRef>
              <c:f>Sheet2!$I$5:$I$65</c:f>
              <c:numCache>
                <c:formatCode>0_ </c:formatCode>
                <c:ptCount val="61"/>
                <c:pt idx="0">
                  <c:v>14.49</c:v>
                </c:pt>
                <c:pt idx="1">
                  <c:v>17.388000000000002</c:v>
                </c:pt>
                <c:pt idx="2">
                  <c:v>19.32</c:v>
                </c:pt>
                <c:pt idx="3">
                  <c:v>19.32</c:v>
                </c:pt>
                <c:pt idx="4">
                  <c:v>19.32</c:v>
                </c:pt>
                <c:pt idx="5">
                  <c:v>19.32</c:v>
                </c:pt>
                <c:pt idx="6">
                  <c:v>19.32</c:v>
                </c:pt>
                <c:pt idx="7">
                  <c:v>19.32</c:v>
                </c:pt>
                <c:pt idx="8">
                  <c:v>19.32</c:v>
                </c:pt>
                <c:pt idx="9">
                  <c:v>19.32</c:v>
                </c:pt>
                <c:pt idx="10">
                  <c:v>19.32</c:v>
                </c:pt>
                <c:pt idx="11">
                  <c:v>23.184000000000001</c:v>
                </c:pt>
                <c:pt idx="12">
                  <c:v>24.150000000000002</c:v>
                </c:pt>
                <c:pt idx="13">
                  <c:v>28.98</c:v>
                </c:pt>
                <c:pt idx="14">
                  <c:v>28.98</c:v>
                </c:pt>
                <c:pt idx="15">
                  <c:v>17.388000000000002</c:v>
                </c:pt>
                <c:pt idx="16">
                  <c:v>4.3470000000000004</c:v>
                </c:pt>
                <c:pt idx="17">
                  <c:v>4.83</c:v>
                </c:pt>
                <c:pt idx="18">
                  <c:v>4.83</c:v>
                </c:pt>
                <c:pt idx="19">
                  <c:v>4.83</c:v>
                </c:pt>
                <c:pt idx="20">
                  <c:v>4.83</c:v>
                </c:pt>
                <c:pt idx="21">
                  <c:v>4.83</c:v>
                </c:pt>
                <c:pt idx="22">
                  <c:v>4.83</c:v>
                </c:pt>
                <c:pt idx="23">
                  <c:v>4.83</c:v>
                </c:pt>
                <c:pt idx="24">
                  <c:v>9.66</c:v>
                </c:pt>
                <c:pt idx="25">
                  <c:v>28.98</c:v>
                </c:pt>
                <c:pt idx="26">
                  <c:v>38.64</c:v>
                </c:pt>
                <c:pt idx="27">
                  <c:v>26.082000000000001</c:v>
                </c:pt>
                <c:pt idx="28">
                  <c:v>46.368000000000002</c:v>
                </c:pt>
                <c:pt idx="29">
                  <c:v>96.600000000000009</c:v>
                </c:pt>
                <c:pt idx="30">
                  <c:v>95.634</c:v>
                </c:pt>
                <c:pt idx="31">
                  <c:v>71.001000000000005</c:v>
                </c:pt>
                <c:pt idx="32">
                  <c:v>57.96</c:v>
                </c:pt>
                <c:pt idx="33">
                  <c:v>86.94</c:v>
                </c:pt>
                <c:pt idx="34">
                  <c:v>96.600000000000009</c:v>
                </c:pt>
                <c:pt idx="35">
                  <c:v>77.28</c:v>
                </c:pt>
                <c:pt idx="36">
                  <c:v>81.144000000000005</c:v>
                </c:pt>
                <c:pt idx="37">
                  <c:v>96.600000000000009</c:v>
                </c:pt>
                <c:pt idx="38">
                  <c:v>86.94</c:v>
                </c:pt>
                <c:pt idx="39">
                  <c:v>92.736000000000004</c:v>
                </c:pt>
                <c:pt idx="40">
                  <c:v>104.328</c:v>
                </c:pt>
                <c:pt idx="41">
                  <c:v>77.28</c:v>
                </c:pt>
                <c:pt idx="42">
                  <c:v>144.9</c:v>
                </c:pt>
                <c:pt idx="43">
                  <c:v>72.45</c:v>
                </c:pt>
                <c:pt idx="44">
                  <c:v>131.85900000000001</c:v>
                </c:pt>
                <c:pt idx="45">
                  <c:v>130.41</c:v>
                </c:pt>
                <c:pt idx="46">
                  <c:v>96.600000000000009</c:v>
                </c:pt>
                <c:pt idx="47">
                  <c:v>52.164000000000001</c:v>
                </c:pt>
                <c:pt idx="48">
                  <c:v>65.204999999999998</c:v>
                </c:pt>
                <c:pt idx="49">
                  <c:v>96.600000000000009</c:v>
                </c:pt>
                <c:pt idx="50">
                  <c:v>77.28</c:v>
                </c:pt>
                <c:pt idx="51">
                  <c:v>52.164000000000001</c:v>
                </c:pt>
                <c:pt idx="52">
                  <c:v>61.824000000000005</c:v>
                </c:pt>
                <c:pt idx="53">
                  <c:v>144.9</c:v>
                </c:pt>
                <c:pt idx="54">
                  <c:v>247.29600000000002</c:v>
                </c:pt>
                <c:pt idx="55">
                  <c:v>258.21180000000004</c:v>
                </c:pt>
                <c:pt idx="56">
                  <c:v>173.88</c:v>
                </c:pt>
                <c:pt idx="57">
                  <c:v>173.88</c:v>
                </c:pt>
                <c:pt idx="58">
                  <c:v>152.14500000000001</c:v>
                </c:pt>
                <c:pt idx="59">
                  <c:v>231.84</c:v>
                </c:pt>
                <c:pt idx="60">
                  <c:v>253.57500000000002</c:v>
                </c:pt>
              </c:numCache>
            </c:numRef>
          </c:val>
        </c:ser>
        <c:ser>
          <c:idx val="2"/>
          <c:order val="2"/>
          <c:tx>
            <c:strRef>
              <c:f>Sheet2!$J$2</c:f>
              <c:strCache>
                <c:ptCount val="1"/>
                <c:pt idx="0">
                  <c:v>Applying the lowest value
(UNFCCC secretariat suggestion)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Sheet2!$J$5:$J$65</c:f>
              <c:numCache>
                <c:formatCode>0_ </c:formatCode>
                <c:ptCount val="61"/>
                <c:pt idx="0">
                  <c:v>8.1</c:v>
                </c:pt>
                <c:pt idx="1">
                  <c:v>9.7200000000000006</c:v>
                </c:pt>
                <c:pt idx="2">
                  <c:v>10.8</c:v>
                </c:pt>
                <c:pt idx="3">
                  <c:v>10.8</c:v>
                </c:pt>
                <c:pt idx="4">
                  <c:v>10.8</c:v>
                </c:pt>
                <c:pt idx="5">
                  <c:v>10.8</c:v>
                </c:pt>
                <c:pt idx="6">
                  <c:v>10.8</c:v>
                </c:pt>
                <c:pt idx="7">
                  <c:v>10.8</c:v>
                </c:pt>
                <c:pt idx="8">
                  <c:v>10.8</c:v>
                </c:pt>
                <c:pt idx="9">
                  <c:v>10.8</c:v>
                </c:pt>
                <c:pt idx="10">
                  <c:v>10.8</c:v>
                </c:pt>
                <c:pt idx="11">
                  <c:v>12.959999999999999</c:v>
                </c:pt>
                <c:pt idx="12">
                  <c:v>13.5</c:v>
                </c:pt>
                <c:pt idx="13">
                  <c:v>16.2</c:v>
                </c:pt>
                <c:pt idx="14">
                  <c:v>16.2</c:v>
                </c:pt>
                <c:pt idx="15">
                  <c:v>9.7200000000000006</c:v>
                </c:pt>
                <c:pt idx="16">
                  <c:v>2.4300000000000002</c:v>
                </c:pt>
                <c:pt idx="17">
                  <c:v>2.7</c:v>
                </c:pt>
                <c:pt idx="18">
                  <c:v>2.7</c:v>
                </c:pt>
                <c:pt idx="19">
                  <c:v>2.7</c:v>
                </c:pt>
                <c:pt idx="20">
                  <c:v>2.7</c:v>
                </c:pt>
                <c:pt idx="21">
                  <c:v>2.7</c:v>
                </c:pt>
                <c:pt idx="22">
                  <c:v>2.7</c:v>
                </c:pt>
                <c:pt idx="23">
                  <c:v>2.7</c:v>
                </c:pt>
                <c:pt idx="24">
                  <c:v>5.4</c:v>
                </c:pt>
                <c:pt idx="25">
                  <c:v>16.2</c:v>
                </c:pt>
                <c:pt idx="26">
                  <c:v>21.6</c:v>
                </c:pt>
                <c:pt idx="27">
                  <c:v>14.58</c:v>
                </c:pt>
                <c:pt idx="28">
                  <c:v>25.919999999999998</c:v>
                </c:pt>
                <c:pt idx="29">
                  <c:v>54</c:v>
                </c:pt>
                <c:pt idx="30">
                  <c:v>53.46</c:v>
                </c:pt>
                <c:pt idx="31">
                  <c:v>39.69</c:v>
                </c:pt>
                <c:pt idx="32">
                  <c:v>32.4</c:v>
                </c:pt>
                <c:pt idx="33">
                  <c:v>48.6</c:v>
                </c:pt>
                <c:pt idx="34">
                  <c:v>54</c:v>
                </c:pt>
                <c:pt idx="35">
                  <c:v>43.2</c:v>
                </c:pt>
                <c:pt idx="36">
                  <c:v>45.36</c:v>
                </c:pt>
                <c:pt idx="37">
                  <c:v>54</c:v>
                </c:pt>
                <c:pt idx="38">
                  <c:v>48.6</c:v>
                </c:pt>
                <c:pt idx="39">
                  <c:v>51.839999999999996</c:v>
                </c:pt>
                <c:pt idx="40">
                  <c:v>58.32</c:v>
                </c:pt>
                <c:pt idx="41">
                  <c:v>43.2</c:v>
                </c:pt>
                <c:pt idx="42">
                  <c:v>81</c:v>
                </c:pt>
                <c:pt idx="43">
                  <c:v>40.5</c:v>
                </c:pt>
                <c:pt idx="44">
                  <c:v>73.709999999999994</c:v>
                </c:pt>
                <c:pt idx="45">
                  <c:v>72.900000000000006</c:v>
                </c:pt>
                <c:pt idx="46">
                  <c:v>54</c:v>
                </c:pt>
                <c:pt idx="47">
                  <c:v>29.16</c:v>
                </c:pt>
                <c:pt idx="48">
                  <c:v>36.450000000000003</c:v>
                </c:pt>
                <c:pt idx="49">
                  <c:v>54</c:v>
                </c:pt>
                <c:pt idx="50">
                  <c:v>43.2</c:v>
                </c:pt>
                <c:pt idx="51">
                  <c:v>29.16</c:v>
                </c:pt>
                <c:pt idx="52">
                  <c:v>34.56</c:v>
                </c:pt>
                <c:pt idx="53">
                  <c:v>81</c:v>
                </c:pt>
                <c:pt idx="54">
                  <c:v>138.24</c:v>
                </c:pt>
                <c:pt idx="55">
                  <c:v>144.34199999999998</c:v>
                </c:pt>
                <c:pt idx="56">
                  <c:v>97.2</c:v>
                </c:pt>
                <c:pt idx="57">
                  <c:v>97.2</c:v>
                </c:pt>
                <c:pt idx="58">
                  <c:v>85.05</c:v>
                </c:pt>
                <c:pt idx="59">
                  <c:v>129.6</c:v>
                </c:pt>
                <c:pt idx="60">
                  <c:v>141.75</c:v>
                </c:pt>
              </c:numCache>
            </c:numRef>
          </c:val>
        </c:ser>
        <c:ser>
          <c:idx val="3"/>
          <c:order val="3"/>
          <c:tx>
            <c:strRef>
              <c:f>Sheet2!$K$2</c:f>
              <c:strCache>
                <c:ptCount val="1"/>
                <c:pt idx="0">
                  <c:v>Scale based  value (95% confidence interval)
(New proposal)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val>
            <c:numRef>
              <c:f>Sheet2!$K$5:$K$65</c:f>
              <c:numCache>
                <c:formatCode>0_ </c:formatCode>
                <c:ptCount val="61"/>
                <c:pt idx="0">
                  <c:v>16.851258667019817</c:v>
                </c:pt>
                <c:pt idx="1">
                  <c:v>20.221510400423782</c:v>
                </c:pt>
                <c:pt idx="2">
                  <c:v>22.468344889359756</c:v>
                </c:pt>
                <c:pt idx="3">
                  <c:v>22.468344889359756</c:v>
                </c:pt>
                <c:pt idx="4">
                  <c:v>22.468344889359756</c:v>
                </c:pt>
                <c:pt idx="5">
                  <c:v>22.468344889359756</c:v>
                </c:pt>
                <c:pt idx="6">
                  <c:v>22.468344889359756</c:v>
                </c:pt>
                <c:pt idx="7">
                  <c:v>22.468344889359756</c:v>
                </c:pt>
                <c:pt idx="8">
                  <c:v>22.468344889359756</c:v>
                </c:pt>
                <c:pt idx="9">
                  <c:v>22.468344889359756</c:v>
                </c:pt>
                <c:pt idx="10">
                  <c:v>22.468344889359756</c:v>
                </c:pt>
                <c:pt idx="11">
                  <c:v>26.962013867231708</c:v>
                </c:pt>
                <c:pt idx="12">
                  <c:v>28.085431111699695</c:v>
                </c:pt>
                <c:pt idx="13">
                  <c:v>33.702517334039634</c:v>
                </c:pt>
                <c:pt idx="14">
                  <c:v>33.702517334039634</c:v>
                </c:pt>
                <c:pt idx="15">
                  <c:v>20.221510400423782</c:v>
                </c:pt>
                <c:pt idx="16">
                  <c:v>5.0553776001059454</c:v>
                </c:pt>
                <c:pt idx="17">
                  <c:v>5.6170862223399389</c:v>
                </c:pt>
                <c:pt idx="18">
                  <c:v>5.6170862223399389</c:v>
                </c:pt>
                <c:pt idx="19">
                  <c:v>5.6170862223399389</c:v>
                </c:pt>
                <c:pt idx="20">
                  <c:v>5.6170862223399389</c:v>
                </c:pt>
                <c:pt idx="21">
                  <c:v>5.6170862223399389</c:v>
                </c:pt>
                <c:pt idx="22">
                  <c:v>5.6170862223399389</c:v>
                </c:pt>
                <c:pt idx="23">
                  <c:v>5.6170862223399389</c:v>
                </c:pt>
                <c:pt idx="24">
                  <c:v>11.234172444679878</c:v>
                </c:pt>
                <c:pt idx="25">
                  <c:v>33.702517334039634</c:v>
                </c:pt>
                <c:pt idx="26">
                  <c:v>44.936689778719511</c:v>
                </c:pt>
                <c:pt idx="27">
                  <c:v>30.332265600635672</c:v>
                </c:pt>
                <c:pt idx="28">
                  <c:v>53.924027734463415</c:v>
                </c:pt>
                <c:pt idx="29">
                  <c:v>86.059673855895085</c:v>
                </c:pt>
                <c:pt idx="30">
                  <c:v>85.199077117336131</c:v>
                </c:pt>
                <c:pt idx="31">
                  <c:v>63.253860284082883</c:v>
                </c:pt>
                <c:pt idx="32">
                  <c:v>51.635804313537051</c:v>
                </c:pt>
                <c:pt idx="33">
                  <c:v>77.453706470305576</c:v>
                </c:pt>
                <c:pt idx="34">
                  <c:v>86.059673855895085</c:v>
                </c:pt>
                <c:pt idx="35">
                  <c:v>68.847739084716068</c:v>
                </c:pt>
                <c:pt idx="36">
                  <c:v>72.290126038951868</c:v>
                </c:pt>
                <c:pt idx="37">
                  <c:v>86.059673855895085</c:v>
                </c:pt>
                <c:pt idx="38">
                  <c:v>77.453706470305576</c:v>
                </c:pt>
                <c:pt idx="39">
                  <c:v>82.61728690165927</c:v>
                </c:pt>
                <c:pt idx="40">
                  <c:v>92.944447764366686</c:v>
                </c:pt>
                <c:pt idx="41">
                  <c:v>68.847739084716068</c:v>
                </c:pt>
                <c:pt idx="42">
                  <c:v>129.08951078384263</c:v>
                </c:pt>
                <c:pt idx="43">
                  <c:v>64.544755391921314</c:v>
                </c:pt>
                <c:pt idx="44">
                  <c:v>117.47145481329679</c:v>
                </c:pt>
                <c:pt idx="45">
                  <c:v>116.18055970545836</c:v>
                </c:pt>
                <c:pt idx="46">
                  <c:v>86.059673855895085</c:v>
                </c:pt>
                <c:pt idx="47">
                  <c:v>46.472223882183343</c:v>
                </c:pt>
                <c:pt idx="48">
                  <c:v>58.090279852729182</c:v>
                </c:pt>
                <c:pt idx="49">
                  <c:v>86.059673855895085</c:v>
                </c:pt>
                <c:pt idx="50">
                  <c:v>68.847739084716068</c:v>
                </c:pt>
                <c:pt idx="51">
                  <c:v>46.472223882183343</c:v>
                </c:pt>
                <c:pt idx="52">
                  <c:v>55.078191267772851</c:v>
                </c:pt>
                <c:pt idx="53">
                  <c:v>129.08951078384263</c:v>
                </c:pt>
                <c:pt idx="54">
                  <c:v>151.43147705793464</c:v>
                </c:pt>
                <c:pt idx="55">
                  <c:v>158.11575709994503</c:v>
                </c:pt>
                <c:pt idx="56">
                  <c:v>106.47525730636029</c:v>
                </c:pt>
                <c:pt idx="57">
                  <c:v>106.47525730636029</c:v>
                </c:pt>
                <c:pt idx="58">
                  <c:v>93.165850143065256</c:v>
                </c:pt>
                <c:pt idx="59">
                  <c:v>141.96700974181371</c:v>
                </c:pt>
                <c:pt idx="60">
                  <c:v>155.27641690510876</c:v>
                </c:pt>
              </c:numCache>
            </c:numRef>
          </c:val>
        </c:ser>
        <c:ser>
          <c:idx val="4"/>
          <c:order val="4"/>
          <c:tx>
            <c:strRef>
              <c:f>Sheet2!$L$2</c:f>
              <c:strCache>
                <c:ptCount val="1"/>
                <c:pt idx="0">
                  <c:v>Scale based value (90 th percentile) 
(UNFCCC secretariat suggestion)</c:v>
                </c:pt>
              </c:strCache>
            </c:strRef>
          </c:tx>
          <c:spPr>
            <a:ln>
              <a:solidFill>
                <a:srgbClr val="8064A2"/>
              </a:solidFill>
            </a:ln>
          </c:spPr>
          <c:marker>
            <c:symbol val="none"/>
          </c:marker>
          <c:val>
            <c:numRef>
              <c:f>Sheet2!$L$5:$L$65</c:f>
              <c:numCache>
                <c:formatCode>0_ </c:formatCode>
                <c:ptCount val="61"/>
                <c:pt idx="0">
                  <c:v>10.126800000000003</c:v>
                </c:pt>
                <c:pt idx="1">
                  <c:v>12.152160000000002</c:v>
                </c:pt>
                <c:pt idx="2">
                  <c:v>13.502400000000003</c:v>
                </c:pt>
                <c:pt idx="3">
                  <c:v>13.502400000000003</c:v>
                </c:pt>
                <c:pt idx="4">
                  <c:v>13.502400000000003</c:v>
                </c:pt>
                <c:pt idx="5">
                  <c:v>13.502400000000003</c:v>
                </c:pt>
                <c:pt idx="6">
                  <c:v>13.502400000000003</c:v>
                </c:pt>
                <c:pt idx="7">
                  <c:v>13.502400000000003</c:v>
                </c:pt>
                <c:pt idx="8">
                  <c:v>13.502400000000003</c:v>
                </c:pt>
                <c:pt idx="9">
                  <c:v>13.502400000000003</c:v>
                </c:pt>
                <c:pt idx="10">
                  <c:v>13.502400000000003</c:v>
                </c:pt>
                <c:pt idx="11">
                  <c:v>16.202880000000004</c:v>
                </c:pt>
                <c:pt idx="12">
                  <c:v>16.878000000000004</c:v>
                </c:pt>
                <c:pt idx="13">
                  <c:v>20.253600000000006</c:v>
                </c:pt>
                <c:pt idx="14">
                  <c:v>20.253600000000006</c:v>
                </c:pt>
                <c:pt idx="15">
                  <c:v>12.152160000000002</c:v>
                </c:pt>
                <c:pt idx="16">
                  <c:v>3.0380400000000005</c:v>
                </c:pt>
                <c:pt idx="17">
                  <c:v>3.3756000000000008</c:v>
                </c:pt>
                <c:pt idx="18">
                  <c:v>3.3756000000000008</c:v>
                </c:pt>
                <c:pt idx="19">
                  <c:v>3.3756000000000008</c:v>
                </c:pt>
                <c:pt idx="20">
                  <c:v>3.3756000000000008</c:v>
                </c:pt>
                <c:pt idx="21">
                  <c:v>3.3756000000000008</c:v>
                </c:pt>
                <c:pt idx="22">
                  <c:v>3.3756000000000008</c:v>
                </c:pt>
                <c:pt idx="23">
                  <c:v>3.3756000000000008</c:v>
                </c:pt>
                <c:pt idx="24">
                  <c:v>6.7512000000000016</c:v>
                </c:pt>
                <c:pt idx="25">
                  <c:v>20.253600000000006</c:v>
                </c:pt>
                <c:pt idx="26">
                  <c:v>27.004800000000007</c:v>
                </c:pt>
                <c:pt idx="27">
                  <c:v>18.228240000000003</c:v>
                </c:pt>
                <c:pt idx="28">
                  <c:v>32.405760000000008</c:v>
                </c:pt>
                <c:pt idx="29">
                  <c:v>60.010666666666673</c:v>
                </c:pt>
                <c:pt idx="30">
                  <c:v>59.410560000000004</c:v>
                </c:pt>
                <c:pt idx="31">
                  <c:v>44.107840000000003</c:v>
                </c:pt>
                <c:pt idx="32">
                  <c:v>36.006399999999999</c:v>
                </c:pt>
                <c:pt idx="33">
                  <c:v>54.009600000000006</c:v>
                </c:pt>
                <c:pt idx="34">
                  <c:v>60.010666666666673</c:v>
                </c:pt>
                <c:pt idx="35">
                  <c:v>48.008533333333339</c:v>
                </c:pt>
                <c:pt idx="36">
                  <c:v>50.40896</c:v>
                </c:pt>
                <c:pt idx="37">
                  <c:v>60.010666666666673</c:v>
                </c:pt>
                <c:pt idx="38">
                  <c:v>54.009600000000006</c:v>
                </c:pt>
                <c:pt idx="39">
                  <c:v>57.610240000000005</c:v>
                </c:pt>
                <c:pt idx="40">
                  <c:v>64.811520000000002</c:v>
                </c:pt>
                <c:pt idx="41">
                  <c:v>48.008533333333339</c:v>
                </c:pt>
                <c:pt idx="42">
                  <c:v>90.016000000000005</c:v>
                </c:pt>
                <c:pt idx="43">
                  <c:v>45.008000000000003</c:v>
                </c:pt>
                <c:pt idx="44">
                  <c:v>81.914560000000009</c:v>
                </c:pt>
                <c:pt idx="45">
                  <c:v>81.014400000000009</c:v>
                </c:pt>
                <c:pt idx="46">
                  <c:v>60.010666666666673</c:v>
                </c:pt>
                <c:pt idx="47">
                  <c:v>32.405760000000001</c:v>
                </c:pt>
                <c:pt idx="48">
                  <c:v>40.507200000000005</c:v>
                </c:pt>
                <c:pt idx="49">
                  <c:v>60.010666666666673</c:v>
                </c:pt>
                <c:pt idx="50">
                  <c:v>48.008533333333339</c:v>
                </c:pt>
                <c:pt idx="51">
                  <c:v>32.405760000000001</c:v>
                </c:pt>
                <c:pt idx="52">
                  <c:v>38.406826666666667</c:v>
                </c:pt>
                <c:pt idx="53">
                  <c:v>90.016000000000005</c:v>
                </c:pt>
                <c:pt idx="54">
                  <c:v>138.26457600000001</c:v>
                </c:pt>
                <c:pt idx="55">
                  <c:v>144.36766080000001</c:v>
                </c:pt>
                <c:pt idx="56">
                  <c:v>97.217280000000002</c:v>
                </c:pt>
                <c:pt idx="57">
                  <c:v>97.217280000000002</c:v>
                </c:pt>
                <c:pt idx="58">
                  <c:v>85.065120000000007</c:v>
                </c:pt>
                <c:pt idx="59">
                  <c:v>129.62304</c:v>
                </c:pt>
                <c:pt idx="60">
                  <c:v>141.77520000000001</c:v>
                </c:pt>
              </c:numCache>
            </c:numRef>
          </c:val>
        </c:ser>
        <c:marker val="1"/>
        <c:axId val="113978368"/>
        <c:axId val="114755840"/>
      </c:lineChart>
      <c:catAx>
        <c:axId val="113978368"/>
        <c:scaling>
          <c:orientation val="minMax"/>
        </c:scaling>
        <c:axPos val="b"/>
        <c:tickLblPos val="nextTo"/>
        <c:crossAx val="114755840"/>
        <c:crosses val="autoZero"/>
        <c:lblAlgn val="ctr"/>
        <c:lblOffset val="100"/>
        <c:tickMarkSkip val="10"/>
      </c:catAx>
      <c:valAx>
        <c:axId val="114755840"/>
        <c:scaling>
          <c:orientation val="minMax"/>
        </c:scaling>
        <c:axPos val="l"/>
        <c:majorGridlines>
          <c:spPr>
            <a:ln>
              <a:solidFill>
                <a:schemeClr val="bg1">
                  <a:alpha val="0"/>
                </a:schemeClr>
              </a:solidFill>
            </a:ln>
          </c:spPr>
        </c:majorGridlines>
        <c:numFmt formatCode="#,##0.0;[Red]\-#,##0.0" sourceLinked="1"/>
        <c:tickLblPos val="nextTo"/>
        <c:crossAx val="1139783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6863212065758557"/>
          <c:y val="2.9102561848963881E-3"/>
          <c:w val="0.47030014046934809"/>
          <c:h val="0.40874097829010531"/>
        </c:manualLayout>
      </c:layout>
    </c:legend>
    <c:plotVisOnly val="1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123824</xdr:colOff>
      <xdr:row>25</xdr:row>
      <xdr:rowOff>19050</xdr:rowOff>
    </xdr:from>
    <xdr:to>
      <xdr:col>21</xdr:col>
      <xdr:colOff>523874</xdr:colOff>
      <xdr:row>47</xdr:row>
      <xdr:rowOff>180974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workbookViewId="0">
      <pane xSplit="2" ySplit="4" topLeftCell="C5" activePane="bottomRight" state="frozen"/>
      <selection pane="topRight" activeCell="D1" sqref="D1"/>
      <selection pane="bottomLeft" activeCell="A5" sqref="A5"/>
      <selection pane="bottomRight" activeCell="O17" sqref="O17"/>
    </sheetView>
  </sheetViews>
  <sheetFormatPr defaultRowHeight="14.25"/>
  <cols>
    <col min="2" max="2" width="9.125" style="3" bestFit="1" customWidth="1"/>
    <col min="3" max="3" width="10.5" style="3" bestFit="1" customWidth="1"/>
    <col min="4" max="4" width="9.125" style="3" bestFit="1" customWidth="1"/>
    <col min="5" max="5" width="9.125" style="4" bestFit="1" customWidth="1"/>
    <col min="6" max="6" width="9.125" style="2" bestFit="1" customWidth="1"/>
    <col min="7" max="7" width="15.125" style="6" customWidth="1"/>
    <col min="8" max="8" width="12.25" style="6" customWidth="1"/>
    <col min="9" max="10" width="9" style="15"/>
    <col min="11" max="12" width="15.5" customWidth="1"/>
  </cols>
  <sheetData>
    <row r="1" spans="1:14" ht="69" customHeight="1">
      <c r="A1" s="8"/>
      <c r="B1" s="9"/>
      <c r="C1" s="9"/>
      <c r="D1" s="9"/>
      <c r="E1" s="10"/>
      <c r="F1" s="11" t="s">
        <v>0</v>
      </c>
      <c r="G1" s="107" t="s">
        <v>11</v>
      </c>
      <c r="H1" s="107"/>
      <c r="I1" s="12"/>
      <c r="J1" s="12"/>
      <c r="K1" s="108" t="s">
        <v>15</v>
      </c>
      <c r="L1" s="108"/>
      <c r="N1" s="1"/>
    </row>
    <row r="2" spans="1:14" s="1" customFormat="1" ht="85.5">
      <c r="A2" s="23" t="s">
        <v>5</v>
      </c>
      <c r="B2" s="24" t="s">
        <v>6</v>
      </c>
      <c r="C2" s="24" t="s">
        <v>2</v>
      </c>
      <c r="D2" s="24" t="s">
        <v>3</v>
      </c>
      <c r="E2" s="25" t="s">
        <v>4</v>
      </c>
      <c r="F2" s="26" t="s">
        <v>10</v>
      </c>
      <c r="G2" s="27" t="s">
        <v>32</v>
      </c>
      <c r="H2" s="75" t="s">
        <v>29</v>
      </c>
      <c r="I2" s="28"/>
      <c r="J2" s="28"/>
      <c r="K2" s="23" t="s">
        <v>1</v>
      </c>
      <c r="L2" s="23" t="s">
        <v>7</v>
      </c>
    </row>
    <row r="3" spans="1:14" s="1" customFormat="1">
      <c r="A3" s="19"/>
      <c r="B3" s="29"/>
      <c r="C3" s="29"/>
      <c r="D3" s="29"/>
      <c r="E3" s="30"/>
      <c r="F3" s="31"/>
      <c r="G3" s="32">
        <v>4.8300000000000003E-2</v>
      </c>
      <c r="H3" s="76">
        <v>2.7E-2</v>
      </c>
      <c r="I3" s="33"/>
      <c r="J3" s="33"/>
      <c r="K3" s="19">
        <v>0.65</v>
      </c>
      <c r="L3" s="19">
        <v>0.56999999999999995</v>
      </c>
    </row>
    <row r="4" spans="1:14" s="7" customFormat="1">
      <c r="A4" s="23"/>
      <c r="B4" s="24"/>
      <c r="C4" s="24"/>
      <c r="D4" s="24"/>
      <c r="E4" s="25"/>
      <c r="F4" s="34" t="s">
        <v>8</v>
      </c>
      <c r="G4" s="27" t="s">
        <v>12</v>
      </c>
      <c r="H4" s="75" t="s">
        <v>13</v>
      </c>
      <c r="I4" s="28" t="s">
        <v>9</v>
      </c>
      <c r="J4" s="28" t="s">
        <v>14</v>
      </c>
      <c r="K4" s="23"/>
      <c r="L4" s="23"/>
    </row>
    <row r="5" spans="1:14">
      <c r="A5" s="16">
        <v>39</v>
      </c>
      <c r="B5" s="35">
        <v>90</v>
      </c>
      <c r="C5" s="35">
        <v>1800</v>
      </c>
      <c r="D5" s="35">
        <v>20</v>
      </c>
      <c r="E5" s="36">
        <v>5.4009600000000005E-2</v>
      </c>
      <c r="F5" s="37">
        <v>4.8608640000000003</v>
      </c>
      <c r="G5" s="38">
        <f t="shared" ref="G5:G36" si="0">$G$3*B5</f>
        <v>4.3470000000000004</v>
      </c>
      <c r="H5" s="78">
        <f t="shared" ref="H5:H36" si="1">$H$3*B5</f>
        <v>2.4300000000000002</v>
      </c>
      <c r="I5" s="39">
        <f t="shared" ref="I5:I36" si="2">G5/F5</f>
        <v>0.89428546036260226</v>
      </c>
      <c r="J5" s="39">
        <f t="shared" ref="J5:J36" si="3">H5/F5</f>
        <v>0.49991112691077144</v>
      </c>
      <c r="K5" s="40">
        <f t="shared" ref="K5:K36" si="4">G5*$K$3</f>
        <v>2.8255500000000002</v>
      </c>
      <c r="L5" s="40">
        <f t="shared" ref="L5:L36" si="5">H5*$L$3</f>
        <v>1.3851</v>
      </c>
    </row>
    <row r="6" spans="1:14">
      <c r="A6" s="16">
        <v>6</v>
      </c>
      <c r="B6" s="35">
        <v>100</v>
      </c>
      <c r="C6" s="35">
        <v>2000</v>
      </c>
      <c r="D6" s="35">
        <v>20</v>
      </c>
      <c r="E6" s="36">
        <v>5.4009600000000005E-2</v>
      </c>
      <c r="F6" s="37">
        <v>5.4009600000000004</v>
      </c>
      <c r="G6" s="38">
        <f t="shared" si="0"/>
        <v>4.83</v>
      </c>
      <c r="H6" s="78">
        <f t="shared" si="1"/>
        <v>2.7</v>
      </c>
      <c r="I6" s="39">
        <f t="shared" si="2"/>
        <v>0.89428546036260215</v>
      </c>
      <c r="J6" s="39">
        <f t="shared" si="3"/>
        <v>0.49991112691077139</v>
      </c>
      <c r="K6" s="40">
        <f t="shared" si="4"/>
        <v>3.1395</v>
      </c>
      <c r="L6" s="40">
        <f t="shared" si="5"/>
        <v>1.5389999999999999</v>
      </c>
    </row>
    <row r="7" spans="1:14">
      <c r="A7" s="16">
        <v>42</v>
      </c>
      <c r="B7" s="35">
        <v>100</v>
      </c>
      <c r="C7" s="35">
        <v>2000</v>
      </c>
      <c r="D7" s="35">
        <v>20</v>
      </c>
      <c r="E7" s="36">
        <v>5.4009600000000005E-2</v>
      </c>
      <c r="F7" s="37">
        <v>5.4009600000000004</v>
      </c>
      <c r="G7" s="38">
        <f t="shared" si="0"/>
        <v>4.83</v>
      </c>
      <c r="H7" s="78">
        <f t="shared" si="1"/>
        <v>2.7</v>
      </c>
      <c r="I7" s="39">
        <f t="shared" si="2"/>
        <v>0.89428546036260215</v>
      </c>
      <c r="J7" s="39">
        <f t="shared" si="3"/>
        <v>0.49991112691077139</v>
      </c>
      <c r="K7" s="40">
        <f t="shared" si="4"/>
        <v>3.1395</v>
      </c>
      <c r="L7" s="40">
        <f t="shared" si="5"/>
        <v>1.5389999999999999</v>
      </c>
    </row>
    <row r="8" spans="1:14">
      <c r="A8" s="16">
        <v>43</v>
      </c>
      <c r="B8" s="35">
        <v>100</v>
      </c>
      <c r="C8" s="35">
        <v>2000</v>
      </c>
      <c r="D8" s="35">
        <v>20</v>
      </c>
      <c r="E8" s="36">
        <v>5.4009600000000005E-2</v>
      </c>
      <c r="F8" s="37">
        <v>5.4009600000000004</v>
      </c>
      <c r="G8" s="38">
        <f t="shared" si="0"/>
        <v>4.83</v>
      </c>
      <c r="H8" s="78">
        <f t="shared" si="1"/>
        <v>2.7</v>
      </c>
      <c r="I8" s="39">
        <f t="shared" si="2"/>
        <v>0.89428546036260215</v>
      </c>
      <c r="J8" s="39">
        <f t="shared" si="3"/>
        <v>0.49991112691077139</v>
      </c>
      <c r="K8" s="40">
        <f t="shared" si="4"/>
        <v>3.1395</v>
      </c>
      <c r="L8" s="40">
        <f t="shared" si="5"/>
        <v>1.5389999999999999</v>
      </c>
    </row>
    <row r="9" spans="1:14">
      <c r="A9" s="16">
        <v>60</v>
      </c>
      <c r="B9" s="35">
        <v>100</v>
      </c>
      <c r="C9" s="35">
        <v>2000</v>
      </c>
      <c r="D9" s="35">
        <v>20</v>
      </c>
      <c r="E9" s="36">
        <v>5.4009600000000005E-2</v>
      </c>
      <c r="F9" s="37">
        <v>5.4009600000000004</v>
      </c>
      <c r="G9" s="38">
        <f t="shared" si="0"/>
        <v>4.83</v>
      </c>
      <c r="H9" s="78">
        <f t="shared" si="1"/>
        <v>2.7</v>
      </c>
      <c r="I9" s="39">
        <f t="shared" si="2"/>
        <v>0.89428546036260215</v>
      </c>
      <c r="J9" s="39">
        <f t="shared" si="3"/>
        <v>0.49991112691077139</v>
      </c>
      <c r="K9" s="40">
        <f t="shared" si="4"/>
        <v>3.1395</v>
      </c>
      <c r="L9" s="40">
        <f t="shared" si="5"/>
        <v>1.5389999999999999</v>
      </c>
    </row>
    <row r="10" spans="1:14">
      <c r="A10" s="16">
        <v>61</v>
      </c>
      <c r="B10" s="35">
        <v>100</v>
      </c>
      <c r="C10" s="35">
        <v>2000</v>
      </c>
      <c r="D10" s="35">
        <v>20</v>
      </c>
      <c r="E10" s="36">
        <v>5.4009600000000005E-2</v>
      </c>
      <c r="F10" s="37">
        <v>5.4009600000000004</v>
      </c>
      <c r="G10" s="38">
        <f t="shared" si="0"/>
        <v>4.83</v>
      </c>
      <c r="H10" s="78">
        <f t="shared" si="1"/>
        <v>2.7</v>
      </c>
      <c r="I10" s="39">
        <f t="shared" si="2"/>
        <v>0.89428546036260215</v>
      </c>
      <c r="J10" s="39">
        <f t="shared" si="3"/>
        <v>0.49991112691077139</v>
      </c>
      <c r="K10" s="40">
        <f t="shared" si="4"/>
        <v>3.1395</v>
      </c>
      <c r="L10" s="40">
        <f t="shared" si="5"/>
        <v>1.5389999999999999</v>
      </c>
    </row>
    <row r="11" spans="1:14">
      <c r="A11" s="16">
        <v>62</v>
      </c>
      <c r="B11" s="35">
        <v>100</v>
      </c>
      <c r="C11" s="35">
        <v>2000</v>
      </c>
      <c r="D11" s="35">
        <v>20</v>
      </c>
      <c r="E11" s="36">
        <v>5.4009600000000005E-2</v>
      </c>
      <c r="F11" s="37">
        <v>5.4009600000000004</v>
      </c>
      <c r="G11" s="38">
        <f t="shared" si="0"/>
        <v>4.83</v>
      </c>
      <c r="H11" s="78">
        <f t="shared" si="1"/>
        <v>2.7</v>
      </c>
      <c r="I11" s="39">
        <f t="shared" si="2"/>
        <v>0.89428546036260215</v>
      </c>
      <c r="J11" s="39">
        <f t="shared" si="3"/>
        <v>0.49991112691077139</v>
      </c>
      <c r="K11" s="40">
        <f t="shared" si="4"/>
        <v>3.1395</v>
      </c>
      <c r="L11" s="40">
        <f t="shared" si="5"/>
        <v>1.5389999999999999</v>
      </c>
    </row>
    <row r="12" spans="1:14">
      <c r="A12" s="16">
        <v>63</v>
      </c>
      <c r="B12" s="35">
        <v>100</v>
      </c>
      <c r="C12" s="35">
        <v>2000</v>
      </c>
      <c r="D12" s="35">
        <v>20</v>
      </c>
      <c r="E12" s="36">
        <v>5.4009600000000005E-2</v>
      </c>
      <c r="F12" s="37">
        <v>5.4009600000000004</v>
      </c>
      <c r="G12" s="38">
        <f t="shared" si="0"/>
        <v>4.83</v>
      </c>
      <c r="H12" s="78">
        <f t="shared" si="1"/>
        <v>2.7</v>
      </c>
      <c r="I12" s="39">
        <f t="shared" si="2"/>
        <v>0.89428546036260215</v>
      </c>
      <c r="J12" s="39">
        <f t="shared" si="3"/>
        <v>0.49991112691077139</v>
      </c>
      <c r="K12" s="40">
        <f t="shared" si="4"/>
        <v>3.1395</v>
      </c>
      <c r="L12" s="40">
        <f t="shared" si="5"/>
        <v>1.5389999999999999</v>
      </c>
    </row>
    <row r="13" spans="1:14">
      <c r="A13" s="16">
        <v>7</v>
      </c>
      <c r="B13" s="35">
        <v>200</v>
      </c>
      <c r="C13" s="35">
        <v>4000</v>
      </c>
      <c r="D13" s="35">
        <v>20</v>
      </c>
      <c r="E13" s="36">
        <v>5.4009600000000005E-2</v>
      </c>
      <c r="F13" s="37">
        <v>10.801920000000001</v>
      </c>
      <c r="G13" s="38">
        <f t="shared" si="0"/>
        <v>9.66</v>
      </c>
      <c r="H13" s="78">
        <f t="shared" si="1"/>
        <v>5.4</v>
      </c>
      <c r="I13" s="39">
        <f t="shared" si="2"/>
        <v>0.89428546036260215</v>
      </c>
      <c r="J13" s="39">
        <f t="shared" si="3"/>
        <v>0.49991112691077139</v>
      </c>
      <c r="K13" s="40">
        <f t="shared" si="4"/>
        <v>6.2789999999999999</v>
      </c>
      <c r="L13" s="40">
        <f t="shared" si="5"/>
        <v>3.0779999999999998</v>
      </c>
    </row>
    <row r="14" spans="1:14">
      <c r="A14" s="16">
        <v>50</v>
      </c>
      <c r="B14" s="35">
        <v>540</v>
      </c>
      <c r="C14" s="35">
        <v>6750</v>
      </c>
      <c r="D14" s="35">
        <v>12.5</v>
      </c>
      <c r="E14" s="36">
        <v>3.3756000000000008E-2</v>
      </c>
      <c r="F14" s="37">
        <v>18.228240000000003</v>
      </c>
      <c r="G14" s="38">
        <f t="shared" si="0"/>
        <v>26.082000000000001</v>
      </c>
      <c r="H14" s="78">
        <f t="shared" si="1"/>
        <v>14.58</v>
      </c>
      <c r="I14" s="39">
        <f t="shared" si="2"/>
        <v>1.4308567365801632</v>
      </c>
      <c r="J14" s="39">
        <f t="shared" si="3"/>
        <v>0.79985780305723408</v>
      </c>
      <c r="K14" s="40">
        <f t="shared" si="4"/>
        <v>16.953300000000002</v>
      </c>
      <c r="L14" s="40">
        <f t="shared" si="5"/>
        <v>8.3105999999999991</v>
      </c>
    </row>
    <row r="15" spans="1:14">
      <c r="A15" s="16">
        <v>9</v>
      </c>
      <c r="B15" s="35">
        <v>360</v>
      </c>
      <c r="C15" s="35">
        <v>8000</v>
      </c>
      <c r="D15" s="35">
        <v>22.222222222222221</v>
      </c>
      <c r="E15" s="36">
        <v>6.001066666666667E-2</v>
      </c>
      <c r="F15" s="37">
        <v>21.603840000000002</v>
      </c>
      <c r="G15" s="38">
        <f t="shared" si="0"/>
        <v>17.388000000000002</v>
      </c>
      <c r="H15" s="78">
        <f t="shared" si="1"/>
        <v>9.7200000000000006</v>
      </c>
      <c r="I15" s="39">
        <f t="shared" si="2"/>
        <v>0.80485691432634199</v>
      </c>
      <c r="J15" s="39">
        <f t="shared" si="3"/>
        <v>0.4499200142196943</v>
      </c>
      <c r="K15" s="40">
        <f t="shared" si="4"/>
        <v>11.302200000000001</v>
      </c>
      <c r="L15" s="40">
        <f t="shared" si="5"/>
        <v>5.5404</v>
      </c>
    </row>
    <row r="16" spans="1:14">
      <c r="A16" s="16">
        <v>8</v>
      </c>
      <c r="B16" s="35">
        <v>300</v>
      </c>
      <c r="C16" s="35">
        <v>10000</v>
      </c>
      <c r="D16" s="35">
        <v>33.333333333333336</v>
      </c>
      <c r="E16" s="36">
        <v>9.0016000000000013E-2</v>
      </c>
      <c r="F16" s="37">
        <v>27.004800000000003</v>
      </c>
      <c r="G16" s="38">
        <f t="shared" si="0"/>
        <v>14.49</v>
      </c>
      <c r="H16" s="78">
        <f t="shared" si="1"/>
        <v>8.1</v>
      </c>
      <c r="I16" s="39">
        <f t="shared" si="2"/>
        <v>0.53657127621756129</v>
      </c>
      <c r="J16" s="39">
        <f t="shared" si="3"/>
        <v>0.29994667614646281</v>
      </c>
      <c r="K16" s="40">
        <f t="shared" si="4"/>
        <v>9.4184999999999999</v>
      </c>
      <c r="L16" s="40">
        <f t="shared" si="5"/>
        <v>4.6169999999999991</v>
      </c>
    </row>
    <row r="17" spans="1:12">
      <c r="A17" s="16">
        <v>10</v>
      </c>
      <c r="B17" s="35">
        <v>400</v>
      </c>
      <c r="C17" s="35">
        <v>10000</v>
      </c>
      <c r="D17" s="35">
        <v>25</v>
      </c>
      <c r="E17" s="36">
        <v>6.7512000000000003E-2</v>
      </c>
      <c r="F17" s="37">
        <v>27.004800000000003</v>
      </c>
      <c r="G17" s="38">
        <f t="shared" si="0"/>
        <v>19.32</v>
      </c>
      <c r="H17" s="78">
        <f t="shared" si="1"/>
        <v>10.8</v>
      </c>
      <c r="I17" s="39">
        <f t="shared" si="2"/>
        <v>0.71542836829008172</v>
      </c>
      <c r="J17" s="39">
        <f t="shared" si="3"/>
        <v>0.3999289015286171</v>
      </c>
      <c r="K17" s="40">
        <f t="shared" si="4"/>
        <v>12.558</v>
      </c>
      <c r="L17" s="40">
        <f t="shared" si="5"/>
        <v>6.1559999999999997</v>
      </c>
    </row>
    <row r="18" spans="1:12">
      <c r="A18" s="16">
        <v>11</v>
      </c>
      <c r="B18" s="35">
        <v>400</v>
      </c>
      <c r="C18" s="35">
        <v>10000</v>
      </c>
      <c r="D18" s="35">
        <v>25</v>
      </c>
      <c r="E18" s="36">
        <v>6.7512000000000003E-2</v>
      </c>
      <c r="F18" s="37">
        <v>27.004800000000003</v>
      </c>
      <c r="G18" s="38">
        <f t="shared" si="0"/>
        <v>19.32</v>
      </c>
      <c r="H18" s="78">
        <f t="shared" si="1"/>
        <v>10.8</v>
      </c>
      <c r="I18" s="39">
        <f t="shared" si="2"/>
        <v>0.71542836829008172</v>
      </c>
      <c r="J18" s="39">
        <f t="shared" si="3"/>
        <v>0.3999289015286171</v>
      </c>
      <c r="K18" s="40">
        <f t="shared" si="4"/>
        <v>12.558</v>
      </c>
      <c r="L18" s="40">
        <f t="shared" si="5"/>
        <v>6.1559999999999997</v>
      </c>
    </row>
    <row r="19" spans="1:12">
      <c r="A19" s="16">
        <v>12</v>
      </c>
      <c r="B19" s="35">
        <v>400</v>
      </c>
      <c r="C19" s="35">
        <v>10000</v>
      </c>
      <c r="D19" s="35">
        <v>25</v>
      </c>
      <c r="E19" s="36">
        <v>6.7512000000000003E-2</v>
      </c>
      <c r="F19" s="37">
        <v>27.004800000000003</v>
      </c>
      <c r="G19" s="38">
        <f t="shared" si="0"/>
        <v>19.32</v>
      </c>
      <c r="H19" s="78">
        <f t="shared" si="1"/>
        <v>10.8</v>
      </c>
      <c r="I19" s="39">
        <f t="shared" si="2"/>
        <v>0.71542836829008172</v>
      </c>
      <c r="J19" s="39">
        <f t="shared" si="3"/>
        <v>0.3999289015286171</v>
      </c>
      <c r="K19" s="40">
        <f t="shared" si="4"/>
        <v>12.558</v>
      </c>
      <c r="L19" s="40">
        <f t="shared" si="5"/>
        <v>6.1559999999999997</v>
      </c>
    </row>
    <row r="20" spans="1:12">
      <c r="A20" s="16">
        <v>13</v>
      </c>
      <c r="B20" s="35">
        <v>400</v>
      </c>
      <c r="C20" s="35">
        <v>10000</v>
      </c>
      <c r="D20" s="35">
        <v>25</v>
      </c>
      <c r="E20" s="36">
        <v>6.7512000000000003E-2</v>
      </c>
      <c r="F20" s="37">
        <v>27.004800000000003</v>
      </c>
      <c r="G20" s="38">
        <f t="shared" si="0"/>
        <v>19.32</v>
      </c>
      <c r="H20" s="78">
        <f t="shared" si="1"/>
        <v>10.8</v>
      </c>
      <c r="I20" s="39">
        <f t="shared" si="2"/>
        <v>0.71542836829008172</v>
      </c>
      <c r="J20" s="39">
        <f t="shared" si="3"/>
        <v>0.3999289015286171</v>
      </c>
      <c r="K20" s="40">
        <f t="shared" si="4"/>
        <v>12.558</v>
      </c>
      <c r="L20" s="40">
        <f t="shared" si="5"/>
        <v>6.1559999999999997</v>
      </c>
    </row>
    <row r="21" spans="1:12">
      <c r="A21" s="16">
        <v>14</v>
      </c>
      <c r="B21" s="35">
        <v>400</v>
      </c>
      <c r="C21" s="35">
        <v>10000</v>
      </c>
      <c r="D21" s="35">
        <v>25</v>
      </c>
      <c r="E21" s="36">
        <v>6.7512000000000003E-2</v>
      </c>
      <c r="F21" s="37">
        <v>27.004800000000003</v>
      </c>
      <c r="G21" s="38">
        <f t="shared" si="0"/>
        <v>19.32</v>
      </c>
      <c r="H21" s="78">
        <f t="shared" si="1"/>
        <v>10.8</v>
      </c>
      <c r="I21" s="39">
        <f t="shared" si="2"/>
        <v>0.71542836829008172</v>
      </c>
      <c r="J21" s="39">
        <f t="shared" si="3"/>
        <v>0.3999289015286171</v>
      </c>
      <c r="K21" s="40">
        <f t="shared" si="4"/>
        <v>12.558</v>
      </c>
      <c r="L21" s="40">
        <f t="shared" si="5"/>
        <v>6.1559999999999997</v>
      </c>
    </row>
    <row r="22" spans="1:12">
      <c r="A22" s="16">
        <v>15</v>
      </c>
      <c r="B22" s="35">
        <v>400</v>
      </c>
      <c r="C22" s="35">
        <v>10000</v>
      </c>
      <c r="D22" s="35">
        <v>25</v>
      </c>
      <c r="E22" s="36">
        <v>6.7512000000000003E-2</v>
      </c>
      <c r="F22" s="37">
        <v>27.004800000000003</v>
      </c>
      <c r="G22" s="38">
        <f t="shared" si="0"/>
        <v>19.32</v>
      </c>
      <c r="H22" s="78">
        <f t="shared" si="1"/>
        <v>10.8</v>
      </c>
      <c r="I22" s="39">
        <f t="shared" si="2"/>
        <v>0.71542836829008172</v>
      </c>
      <c r="J22" s="39">
        <f t="shared" si="3"/>
        <v>0.3999289015286171</v>
      </c>
      <c r="K22" s="40">
        <f t="shared" si="4"/>
        <v>12.558</v>
      </c>
      <c r="L22" s="40">
        <f t="shared" si="5"/>
        <v>6.1559999999999997</v>
      </c>
    </row>
    <row r="23" spans="1:12">
      <c r="A23" s="16">
        <v>16</v>
      </c>
      <c r="B23" s="35">
        <v>400</v>
      </c>
      <c r="C23" s="35">
        <v>10000</v>
      </c>
      <c r="D23" s="35">
        <v>25</v>
      </c>
      <c r="E23" s="36">
        <v>6.7512000000000003E-2</v>
      </c>
      <c r="F23" s="37">
        <v>27.004800000000003</v>
      </c>
      <c r="G23" s="38">
        <f t="shared" si="0"/>
        <v>19.32</v>
      </c>
      <c r="H23" s="78">
        <f t="shared" si="1"/>
        <v>10.8</v>
      </c>
      <c r="I23" s="39">
        <f t="shared" si="2"/>
        <v>0.71542836829008172</v>
      </c>
      <c r="J23" s="39">
        <f t="shared" si="3"/>
        <v>0.3999289015286171</v>
      </c>
      <c r="K23" s="40">
        <f t="shared" si="4"/>
        <v>12.558</v>
      </c>
      <c r="L23" s="40">
        <f t="shared" si="5"/>
        <v>6.1559999999999997</v>
      </c>
    </row>
    <row r="24" spans="1:12">
      <c r="A24" s="16">
        <v>17</v>
      </c>
      <c r="B24" s="35">
        <v>400</v>
      </c>
      <c r="C24" s="35">
        <v>10000</v>
      </c>
      <c r="D24" s="35">
        <v>25</v>
      </c>
      <c r="E24" s="36">
        <v>6.7512000000000003E-2</v>
      </c>
      <c r="F24" s="37">
        <v>27.004800000000003</v>
      </c>
      <c r="G24" s="38">
        <f t="shared" si="0"/>
        <v>19.32</v>
      </c>
      <c r="H24" s="78">
        <f t="shared" si="1"/>
        <v>10.8</v>
      </c>
      <c r="I24" s="39">
        <f t="shared" si="2"/>
        <v>0.71542836829008172</v>
      </c>
      <c r="J24" s="39">
        <f t="shared" si="3"/>
        <v>0.3999289015286171</v>
      </c>
      <c r="K24" s="40">
        <f t="shared" si="4"/>
        <v>12.558</v>
      </c>
      <c r="L24" s="40">
        <f t="shared" si="5"/>
        <v>6.1559999999999997</v>
      </c>
    </row>
    <row r="25" spans="1:12">
      <c r="A25" s="16">
        <v>40</v>
      </c>
      <c r="B25" s="35">
        <v>400</v>
      </c>
      <c r="C25" s="35">
        <v>10000</v>
      </c>
      <c r="D25" s="35">
        <v>25</v>
      </c>
      <c r="E25" s="36">
        <v>6.7512000000000003E-2</v>
      </c>
      <c r="F25" s="37">
        <v>27.004800000000003</v>
      </c>
      <c r="G25" s="38">
        <f t="shared" si="0"/>
        <v>19.32</v>
      </c>
      <c r="H25" s="78">
        <f t="shared" si="1"/>
        <v>10.8</v>
      </c>
      <c r="I25" s="39">
        <f t="shared" si="2"/>
        <v>0.71542836829008172</v>
      </c>
      <c r="J25" s="39">
        <f t="shared" si="3"/>
        <v>0.3999289015286171</v>
      </c>
      <c r="K25" s="40">
        <f t="shared" si="4"/>
        <v>12.558</v>
      </c>
      <c r="L25" s="40">
        <f t="shared" si="5"/>
        <v>6.1559999999999997</v>
      </c>
    </row>
    <row r="26" spans="1:12">
      <c r="A26" s="16">
        <v>49</v>
      </c>
      <c r="B26" s="35">
        <v>360</v>
      </c>
      <c r="C26" s="35">
        <v>12000</v>
      </c>
      <c r="D26" s="35">
        <v>33.333333333333336</v>
      </c>
      <c r="E26" s="36">
        <v>9.0015999999999999E-2</v>
      </c>
      <c r="F26" s="37">
        <v>32.405760000000001</v>
      </c>
      <c r="G26" s="38">
        <f t="shared" si="0"/>
        <v>17.388000000000002</v>
      </c>
      <c r="H26" s="78">
        <f t="shared" si="1"/>
        <v>9.7200000000000006</v>
      </c>
      <c r="I26" s="39">
        <f t="shared" si="2"/>
        <v>0.5365712762175614</v>
      </c>
      <c r="J26" s="39">
        <f t="shared" si="3"/>
        <v>0.29994667614646287</v>
      </c>
      <c r="K26" s="40">
        <f t="shared" si="4"/>
        <v>11.302200000000001</v>
      </c>
      <c r="L26" s="40">
        <f t="shared" si="5"/>
        <v>5.5404</v>
      </c>
    </row>
    <row r="27" spans="1:12">
      <c r="A27" s="16">
        <v>22</v>
      </c>
      <c r="B27" s="35">
        <v>480</v>
      </c>
      <c r="C27" s="35">
        <v>12000</v>
      </c>
      <c r="D27" s="35">
        <v>25</v>
      </c>
      <c r="E27" s="36">
        <v>6.7512000000000003E-2</v>
      </c>
      <c r="F27" s="37">
        <v>32.405760000000001</v>
      </c>
      <c r="G27" s="38">
        <f t="shared" si="0"/>
        <v>23.184000000000001</v>
      </c>
      <c r="H27" s="78">
        <f t="shared" si="1"/>
        <v>12.959999999999999</v>
      </c>
      <c r="I27" s="39">
        <f t="shared" si="2"/>
        <v>0.71542836829008183</v>
      </c>
      <c r="J27" s="39">
        <f t="shared" si="3"/>
        <v>0.3999289015286171</v>
      </c>
      <c r="K27" s="40">
        <f t="shared" si="4"/>
        <v>15.069600000000001</v>
      </c>
      <c r="L27" s="40">
        <f t="shared" si="5"/>
        <v>7.3871999999999991</v>
      </c>
    </row>
    <row r="28" spans="1:12">
      <c r="A28" s="16">
        <v>18</v>
      </c>
      <c r="B28" s="35">
        <v>500</v>
      </c>
      <c r="C28" s="35">
        <v>12000</v>
      </c>
      <c r="D28" s="35">
        <v>24</v>
      </c>
      <c r="E28" s="36">
        <v>6.4811519999999997E-2</v>
      </c>
      <c r="F28" s="37">
        <v>32.405760000000001</v>
      </c>
      <c r="G28" s="38">
        <f t="shared" si="0"/>
        <v>24.150000000000002</v>
      </c>
      <c r="H28" s="78">
        <f t="shared" si="1"/>
        <v>13.5</v>
      </c>
      <c r="I28" s="39">
        <f t="shared" si="2"/>
        <v>0.74523788363550192</v>
      </c>
      <c r="J28" s="39">
        <f t="shared" si="3"/>
        <v>0.41659260575897616</v>
      </c>
      <c r="K28" s="40">
        <f t="shared" si="4"/>
        <v>15.697500000000002</v>
      </c>
      <c r="L28" s="40">
        <f t="shared" si="5"/>
        <v>7.6949999999999994</v>
      </c>
    </row>
    <row r="29" spans="1:12">
      <c r="A29" s="16">
        <v>19</v>
      </c>
      <c r="B29" s="35">
        <v>600</v>
      </c>
      <c r="C29" s="35">
        <v>12000</v>
      </c>
      <c r="D29" s="35">
        <v>20</v>
      </c>
      <c r="E29" s="36">
        <v>5.4009599999999998E-2</v>
      </c>
      <c r="F29" s="37">
        <v>32.405760000000001</v>
      </c>
      <c r="G29" s="38">
        <f t="shared" si="0"/>
        <v>28.98</v>
      </c>
      <c r="H29" s="78">
        <f t="shared" si="1"/>
        <v>16.2</v>
      </c>
      <c r="I29" s="39">
        <f t="shared" si="2"/>
        <v>0.89428546036260215</v>
      </c>
      <c r="J29" s="39">
        <f t="shared" si="3"/>
        <v>0.49991112691077139</v>
      </c>
      <c r="K29" s="40">
        <f t="shared" si="4"/>
        <v>18.837</v>
      </c>
      <c r="L29" s="40">
        <f t="shared" si="5"/>
        <v>9.2339999999999982</v>
      </c>
    </row>
    <row r="30" spans="1:12">
      <c r="A30" s="16">
        <v>51</v>
      </c>
      <c r="B30" s="35">
        <v>960</v>
      </c>
      <c r="C30" s="35">
        <v>12000</v>
      </c>
      <c r="D30" s="35">
        <v>12.5</v>
      </c>
      <c r="E30" s="36">
        <v>3.3756000000000001E-2</v>
      </c>
      <c r="F30" s="37">
        <v>32.405760000000001</v>
      </c>
      <c r="G30" s="38">
        <f t="shared" si="0"/>
        <v>46.368000000000002</v>
      </c>
      <c r="H30" s="78">
        <f t="shared" si="1"/>
        <v>25.919999999999998</v>
      </c>
      <c r="I30" s="39">
        <f t="shared" si="2"/>
        <v>1.4308567365801637</v>
      </c>
      <c r="J30" s="39">
        <f t="shared" si="3"/>
        <v>0.7998578030572342</v>
      </c>
      <c r="K30" s="40">
        <f t="shared" si="4"/>
        <v>30.139200000000002</v>
      </c>
      <c r="L30" s="40">
        <f t="shared" si="5"/>
        <v>14.774399999999998</v>
      </c>
    </row>
    <row r="31" spans="1:12">
      <c r="A31" s="16">
        <v>53</v>
      </c>
      <c r="B31" s="35">
        <v>1080</v>
      </c>
      <c r="C31" s="35">
        <v>12000</v>
      </c>
      <c r="D31" s="35">
        <v>11.111111111111111</v>
      </c>
      <c r="E31" s="36">
        <v>3.0005333333333335E-2</v>
      </c>
      <c r="F31" s="37">
        <v>32.405760000000001</v>
      </c>
      <c r="G31" s="38">
        <f t="shared" si="0"/>
        <v>52.164000000000001</v>
      </c>
      <c r="H31" s="78">
        <f t="shared" si="1"/>
        <v>29.16</v>
      </c>
      <c r="I31" s="39">
        <f t="shared" si="2"/>
        <v>1.609713828652684</v>
      </c>
      <c r="J31" s="39">
        <f t="shared" si="3"/>
        <v>0.89984002843938848</v>
      </c>
      <c r="K31" s="40">
        <f t="shared" si="4"/>
        <v>33.906600000000005</v>
      </c>
      <c r="L31" s="40">
        <f t="shared" si="5"/>
        <v>16.621199999999998</v>
      </c>
    </row>
    <row r="32" spans="1:12">
      <c r="A32" s="16">
        <v>52</v>
      </c>
      <c r="B32" s="35">
        <v>1080</v>
      </c>
      <c r="C32" s="35">
        <v>13500</v>
      </c>
      <c r="D32" s="35">
        <v>12.5</v>
      </c>
      <c r="E32" s="36">
        <v>3.3756000000000008E-2</v>
      </c>
      <c r="F32" s="37">
        <v>36.456480000000006</v>
      </c>
      <c r="G32" s="38">
        <f t="shared" si="0"/>
        <v>52.164000000000001</v>
      </c>
      <c r="H32" s="78">
        <f t="shared" si="1"/>
        <v>29.16</v>
      </c>
      <c r="I32" s="39">
        <f t="shared" si="2"/>
        <v>1.4308567365801632</v>
      </c>
      <c r="J32" s="39">
        <f t="shared" si="3"/>
        <v>0.79985780305723408</v>
      </c>
      <c r="K32" s="40">
        <f t="shared" si="4"/>
        <v>33.906600000000005</v>
      </c>
      <c r="L32" s="40">
        <f t="shared" si="5"/>
        <v>16.621199999999998</v>
      </c>
    </row>
    <row r="33" spans="1:12">
      <c r="A33" s="16">
        <v>20</v>
      </c>
      <c r="B33" s="35">
        <v>600</v>
      </c>
      <c r="C33" s="35">
        <v>14000</v>
      </c>
      <c r="D33" s="35">
        <v>23.333333333333332</v>
      </c>
      <c r="E33" s="36">
        <v>6.3011200000000003E-2</v>
      </c>
      <c r="F33" s="37">
        <v>37.806719999999999</v>
      </c>
      <c r="G33" s="38">
        <f t="shared" si="0"/>
        <v>28.98</v>
      </c>
      <c r="H33" s="78">
        <f t="shared" si="1"/>
        <v>16.2</v>
      </c>
      <c r="I33" s="39">
        <f t="shared" si="2"/>
        <v>0.76653039459651617</v>
      </c>
      <c r="J33" s="39">
        <f t="shared" si="3"/>
        <v>0.42849525163780405</v>
      </c>
      <c r="K33" s="40">
        <f t="shared" si="4"/>
        <v>18.837</v>
      </c>
      <c r="L33" s="40">
        <f t="shared" si="5"/>
        <v>9.2339999999999982</v>
      </c>
    </row>
    <row r="34" spans="1:12">
      <c r="A34" s="16">
        <v>21</v>
      </c>
      <c r="B34" s="35">
        <v>600</v>
      </c>
      <c r="C34" s="35">
        <v>14000</v>
      </c>
      <c r="D34" s="35">
        <v>23.333333333333332</v>
      </c>
      <c r="E34" s="36">
        <v>6.3011200000000003E-2</v>
      </c>
      <c r="F34" s="37">
        <v>37.806719999999999</v>
      </c>
      <c r="G34" s="38">
        <f t="shared" si="0"/>
        <v>28.98</v>
      </c>
      <c r="H34" s="78">
        <f t="shared" si="1"/>
        <v>16.2</v>
      </c>
      <c r="I34" s="39">
        <f t="shared" si="2"/>
        <v>0.76653039459651617</v>
      </c>
      <c r="J34" s="39">
        <f t="shared" si="3"/>
        <v>0.42849525163780405</v>
      </c>
      <c r="K34" s="40">
        <f t="shared" si="4"/>
        <v>18.837</v>
      </c>
      <c r="L34" s="40">
        <f t="shared" si="5"/>
        <v>9.2339999999999982</v>
      </c>
    </row>
    <row r="35" spans="1:12">
      <c r="A35" s="16">
        <v>54</v>
      </c>
      <c r="B35" s="35">
        <v>1280</v>
      </c>
      <c r="C35" s="35">
        <v>14000</v>
      </c>
      <c r="D35" s="35">
        <v>10.9375</v>
      </c>
      <c r="E35" s="36">
        <v>2.95365E-2</v>
      </c>
      <c r="F35" s="37">
        <v>37.806719999999999</v>
      </c>
      <c r="G35" s="38">
        <f t="shared" si="0"/>
        <v>61.824000000000005</v>
      </c>
      <c r="H35" s="78">
        <f t="shared" si="1"/>
        <v>34.56</v>
      </c>
      <c r="I35" s="39">
        <f t="shared" si="2"/>
        <v>1.6352648418059015</v>
      </c>
      <c r="J35" s="39">
        <f t="shared" si="3"/>
        <v>0.91412320349398213</v>
      </c>
      <c r="K35" s="40">
        <f t="shared" si="4"/>
        <v>40.185600000000008</v>
      </c>
      <c r="L35" s="40">
        <f t="shared" si="5"/>
        <v>19.699200000000001</v>
      </c>
    </row>
    <row r="36" spans="1:12">
      <c r="A36" s="16">
        <v>28</v>
      </c>
      <c r="B36" s="35">
        <v>800</v>
      </c>
      <c r="C36" s="35">
        <v>15000</v>
      </c>
      <c r="D36" s="35">
        <v>18.75</v>
      </c>
      <c r="E36" s="36">
        <v>5.0634000000000005E-2</v>
      </c>
      <c r="F36" s="37">
        <v>40.507200000000005</v>
      </c>
      <c r="G36" s="38">
        <f t="shared" si="0"/>
        <v>38.64</v>
      </c>
      <c r="H36" s="78">
        <f t="shared" si="1"/>
        <v>21.6</v>
      </c>
      <c r="I36" s="39">
        <f t="shared" si="2"/>
        <v>0.95390449105344222</v>
      </c>
      <c r="J36" s="39">
        <f t="shared" si="3"/>
        <v>0.53323853537148946</v>
      </c>
      <c r="K36" s="40">
        <f t="shared" si="4"/>
        <v>25.116</v>
      </c>
      <c r="L36" s="40">
        <f t="shared" si="5"/>
        <v>12.311999999999999</v>
      </c>
    </row>
    <row r="37" spans="1:12">
      <c r="A37" s="16">
        <v>55</v>
      </c>
      <c r="B37" s="35">
        <v>1350</v>
      </c>
      <c r="C37" s="35">
        <v>16500</v>
      </c>
      <c r="D37" s="35">
        <v>12.222222222222221</v>
      </c>
      <c r="E37" s="36">
        <v>3.3005866666666668E-2</v>
      </c>
      <c r="F37" s="37">
        <v>44.557920000000003</v>
      </c>
      <c r="G37" s="38">
        <f t="shared" ref="G37:G65" si="6">$G$3*B37</f>
        <v>65.204999999999998</v>
      </c>
      <c r="H37" s="78">
        <f t="shared" ref="H37:H65" si="7">$H$3*B37</f>
        <v>36.450000000000003</v>
      </c>
      <c r="I37" s="39">
        <f t="shared" ref="I37:I65" si="8">G37/F37</f>
        <v>1.4633762078660761</v>
      </c>
      <c r="J37" s="39">
        <f t="shared" ref="J37:J65" si="9">H37/F37</f>
        <v>0.81803638949035329</v>
      </c>
      <c r="K37" s="40">
        <f t="shared" ref="K37:K65" si="10">G37*$K$3</f>
        <v>42.383250000000004</v>
      </c>
      <c r="L37" s="40">
        <f t="shared" ref="L37:L65" si="11">H37*$L$3</f>
        <v>20.776499999999999</v>
      </c>
    </row>
    <row r="38" spans="1:12">
      <c r="A38" s="16">
        <v>56</v>
      </c>
      <c r="B38" s="35">
        <v>1600</v>
      </c>
      <c r="C38" s="35">
        <v>18000</v>
      </c>
      <c r="D38" s="35">
        <v>11.25</v>
      </c>
      <c r="E38" s="36">
        <v>3.0380400000000002E-2</v>
      </c>
      <c r="F38" s="37">
        <v>48.608640000000001</v>
      </c>
      <c r="G38" s="38">
        <f t="shared" si="6"/>
        <v>77.28</v>
      </c>
      <c r="H38" s="78">
        <f t="shared" si="7"/>
        <v>43.2</v>
      </c>
      <c r="I38" s="39">
        <f t="shared" si="8"/>
        <v>1.589840818422404</v>
      </c>
      <c r="J38" s="39">
        <f t="shared" si="9"/>
        <v>0.88873089228581592</v>
      </c>
      <c r="K38" s="40">
        <f t="shared" si="10"/>
        <v>50.231999999999999</v>
      </c>
      <c r="L38" s="40">
        <f t="shared" si="11"/>
        <v>24.623999999999999</v>
      </c>
    </row>
    <row r="39" spans="1:12">
      <c r="A39" s="16">
        <v>58</v>
      </c>
      <c r="B39" s="35">
        <v>2000</v>
      </c>
      <c r="C39" s="35">
        <v>24000</v>
      </c>
      <c r="D39" s="35">
        <v>12</v>
      </c>
      <c r="E39" s="36">
        <v>3.2405759999999999E-2</v>
      </c>
      <c r="F39" s="37">
        <v>64.811520000000002</v>
      </c>
      <c r="G39" s="38">
        <f t="shared" si="6"/>
        <v>96.600000000000009</v>
      </c>
      <c r="H39" s="78">
        <f t="shared" si="7"/>
        <v>54</v>
      </c>
      <c r="I39" s="39">
        <f t="shared" si="8"/>
        <v>1.4904757672710038</v>
      </c>
      <c r="J39" s="39">
        <f t="shared" si="9"/>
        <v>0.83318521151795233</v>
      </c>
      <c r="K39" s="40">
        <f t="shared" si="10"/>
        <v>62.790000000000006</v>
      </c>
      <c r="L39" s="40">
        <f t="shared" si="11"/>
        <v>30.779999999999998</v>
      </c>
    </row>
    <row r="40" spans="1:12">
      <c r="A40" s="16">
        <v>3</v>
      </c>
      <c r="B40" s="35">
        <v>3000</v>
      </c>
      <c r="C40" s="35">
        <v>24000</v>
      </c>
      <c r="D40" s="35">
        <v>8</v>
      </c>
      <c r="E40" s="41">
        <v>2.1603839999999999E-2</v>
      </c>
      <c r="F40" s="37">
        <v>64.811520000000002</v>
      </c>
      <c r="G40" s="38">
        <f t="shared" si="6"/>
        <v>144.9</v>
      </c>
      <c r="H40" s="78">
        <f t="shared" si="7"/>
        <v>81</v>
      </c>
      <c r="I40" s="39">
        <f t="shared" si="8"/>
        <v>2.2357136509065056</v>
      </c>
      <c r="J40" s="39">
        <f t="shared" si="9"/>
        <v>1.2497778172769285</v>
      </c>
      <c r="K40" s="40">
        <f t="shared" si="10"/>
        <v>94.185000000000002</v>
      </c>
      <c r="L40" s="40">
        <f t="shared" si="11"/>
        <v>46.169999999999995</v>
      </c>
    </row>
    <row r="41" spans="1:12">
      <c r="A41" s="16">
        <v>59</v>
      </c>
      <c r="B41" s="35">
        <v>2000</v>
      </c>
      <c r="C41" s="35">
        <v>26000</v>
      </c>
      <c r="D41" s="35">
        <v>13</v>
      </c>
      <c r="E41" s="36">
        <v>3.5106239999999997E-2</v>
      </c>
      <c r="F41" s="37">
        <v>70.212479999999999</v>
      </c>
      <c r="G41" s="38">
        <f t="shared" si="6"/>
        <v>96.600000000000009</v>
      </c>
      <c r="H41" s="78">
        <f t="shared" si="7"/>
        <v>54</v>
      </c>
      <c r="I41" s="39">
        <f t="shared" si="8"/>
        <v>1.3758237851732342</v>
      </c>
      <c r="J41" s="39">
        <f t="shared" si="9"/>
        <v>0.76909404140118676</v>
      </c>
      <c r="K41" s="40">
        <f t="shared" si="10"/>
        <v>62.790000000000006</v>
      </c>
      <c r="L41" s="40">
        <f t="shared" si="11"/>
        <v>30.779999999999998</v>
      </c>
    </row>
    <row r="42" spans="1:12">
      <c r="A42" s="16">
        <v>29</v>
      </c>
      <c r="B42" s="35">
        <v>1500</v>
      </c>
      <c r="C42" s="35">
        <v>27000</v>
      </c>
      <c r="D42" s="35">
        <v>18</v>
      </c>
      <c r="E42" s="36">
        <v>4.8608640000000009E-2</v>
      </c>
      <c r="F42" s="37">
        <v>72.912960000000012</v>
      </c>
      <c r="G42" s="38">
        <f t="shared" si="6"/>
        <v>72.45</v>
      </c>
      <c r="H42" s="78">
        <f t="shared" si="7"/>
        <v>40.5</v>
      </c>
      <c r="I42" s="39">
        <f t="shared" si="8"/>
        <v>0.9936505115140023</v>
      </c>
      <c r="J42" s="39">
        <f t="shared" si="9"/>
        <v>0.55545680767863481</v>
      </c>
      <c r="K42" s="40">
        <f t="shared" si="10"/>
        <v>47.092500000000001</v>
      </c>
      <c r="L42" s="40">
        <f t="shared" si="11"/>
        <v>23.084999999999997</v>
      </c>
    </row>
    <row r="43" spans="1:12">
      <c r="A43" s="16">
        <v>27</v>
      </c>
      <c r="B43" s="35">
        <v>1200</v>
      </c>
      <c r="C43" s="35">
        <v>30000</v>
      </c>
      <c r="D43" s="35">
        <v>25</v>
      </c>
      <c r="E43" s="36">
        <v>6.7512000000000003E-2</v>
      </c>
      <c r="F43" s="37">
        <v>81.014400000000009</v>
      </c>
      <c r="G43" s="38">
        <f t="shared" si="6"/>
        <v>57.96</v>
      </c>
      <c r="H43" s="78">
        <f t="shared" si="7"/>
        <v>32.4</v>
      </c>
      <c r="I43" s="39">
        <f t="shared" si="8"/>
        <v>0.71542836829008172</v>
      </c>
      <c r="J43" s="39">
        <f t="shared" si="9"/>
        <v>0.3999289015286171</v>
      </c>
      <c r="K43" s="40">
        <f t="shared" si="10"/>
        <v>37.673999999999999</v>
      </c>
      <c r="L43" s="40">
        <f t="shared" si="11"/>
        <v>18.467999999999996</v>
      </c>
    </row>
    <row r="44" spans="1:12">
      <c r="A44" s="16">
        <v>1</v>
      </c>
      <c r="B44" s="35">
        <v>1600</v>
      </c>
      <c r="C44" s="35">
        <v>30000</v>
      </c>
      <c r="D44" s="35">
        <v>18.75</v>
      </c>
      <c r="E44" s="36">
        <v>5.0634000000000005E-2</v>
      </c>
      <c r="F44" s="37">
        <v>81.014400000000009</v>
      </c>
      <c r="G44" s="38">
        <f t="shared" si="6"/>
        <v>77.28</v>
      </c>
      <c r="H44" s="78">
        <f t="shared" si="7"/>
        <v>43.2</v>
      </c>
      <c r="I44" s="39">
        <f t="shared" si="8"/>
        <v>0.95390449105344222</v>
      </c>
      <c r="J44" s="39">
        <f t="shared" si="9"/>
        <v>0.53323853537148946</v>
      </c>
      <c r="K44" s="40">
        <f t="shared" si="10"/>
        <v>50.231999999999999</v>
      </c>
      <c r="L44" s="40">
        <f t="shared" si="11"/>
        <v>24.623999999999999</v>
      </c>
    </row>
    <row r="45" spans="1:12">
      <c r="A45" s="16">
        <v>24</v>
      </c>
      <c r="B45" s="35">
        <v>1600</v>
      </c>
      <c r="C45" s="35">
        <v>36000</v>
      </c>
      <c r="D45" s="35">
        <v>22.5</v>
      </c>
      <c r="E45" s="36">
        <v>6.0760800000000004E-2</v>
      </c>
      <c r="F45" s="37">
        <v>97.217280000000002</v>
      </c>
      <c r="G45" s="38">
        <f t="shared" si="6"/>
        <v>77.28</v>
      </c>
      <c r="H45" s="78">
        <f t="shared" si="7"/>
        <v>43.2</v>
      </c>
      <c r="I45" s="39">
        <f t="shared" si="8"/>
        <v>0.79492040921120199</v>
      </c>
      <c r="J45" s="39">
        <f t="shared" si="9"/>
        <v>0.44436544614290796</v>
      </c>
      <c r="K45" s="40">
        <f t="shared" si="10"/>
        <v>50.231999999999999</v>
      </c>
      <c r="L45" s="40">
        <f t="shared" si="11"/>
        <v>24.623999999999999</v>
      </c>
    </row>
    <row r="46" spans="1:12">
      <c r="A46" s="16">
        <v>2</v>
      </c>
      <c r="B46" s="35">
        <v>2700</v>
      </c>
      <c r="C46" s="35">
        <v>36000</v>
      </c>
      <c r="D46" s="35">
        <v>13.333333333333334</v>
      </c>
      <c r="E46" s="36">
        <v>3.6006400000000001E-2</v>
      </c>
      <c r="F46" s="37">
        <v>97.217280000000002</v>
      </c>
      <c r="G46" s="38">
        <f t="shared" si="6"/>
        <v>130.41</v>
      </c>
      <c r="H46" s="78">
        <f t="shared" si="7"/>
        <v>72.900000000000006</v>
      </c>
      <c r="I46" s="39">
        <f t="shared" si="8"/>
        <v>1.3414281905439032</v>
      </c>
      <c r="J46" s="39">
        <f t="shared" si="9"/>
        <v>0.74986669036615716</v>
      </c>
      <c r="K46" s="40">
        <f t="shared" si="10"/>
        <v>84.766500000000008</v>
      </c>
      <c r="L46" s="40">
        <f t="shared" si="11"/>
        <v>41.552999999999997</v>
      </c>
    </row>
    <row r="47" spans="1:12">
      <c r="A47" s="16">
        <v>23</v>
      </c>
      <c r="B47" s="35">
        <v>1470</v>
      </c>
      <c r="C47" s="35">
        <v>37800</v>
      </c>
      <c r="D47" s="35">
        <v>25.714285714285715</v>
      </c>
      <c r="E47" s="36">
        <v>6.9440914285714278E-2</v>
      </c>
      <c r="F47" s="37">
        <v>102.07814399999999</v>
      </c>
      <c r="G47" s="38">
        <f t="shared" si="6"/>
        <v>71.001000000000005</v>
      </c>
      <c r="H47" s="78">
        <f t="shared" si="7"/>
        <v>39.69</v>
      </c>
      <c r="I47" s="39">
        <f t="shared" si="8"/>
        <v>0.69555535805980184</v>
      </c>
      <c r="J47" s="39">
        <f t="shared" si="9"/>
        <v>0.38881976537504442</v>
      </c>
      <c r="K47" s="40">
        <f t="shared" si="10"/>
        <v>46.150650000000006</v>
      </c>
      <c r="L47" s="40">
        <f t="shared" si="11"/>
        <v>22.623299999999997</v>
      </c>
    </row>
    <row r="48" spans="1:12">
      <c r="A48" s="16">
        <v>25</v>
      </c>
      <c r="B48" s="35">
        <v>1680</v>
      </c>
      <c r="C48" s="35">
        <v>37800</v>
      </c>
      <c r="D48" s="35">
        <v>22.5</v>
      </c>
      <c r="E48" s="36">
        <v>6.0760799999999997E-2</v>
      </c>
      <c r="F48" s="37">
        <v>102.07814399999999</v>
      </c>
      <c r="G48" s="38">
        <f t="shared" si="6"/>
        <v>81.144000000000005</v>
      </c>
      <c r="H48" s="78">
        <f t="shared" si="7"/>
        <v>45.36</v>
      </c>
      <c r="I48" s="39">
        <f t="shared" si="8"/>
        <v>0.79492040921120211</v>
      </c>
      <c r="J48" s="39">
        <f t="shared" si="9"/>
        <v>0.44436544614290796</v>
      </c>
      <c r="K48" s="40">
        <f t="shared" si="10"/>
        <v>52.743600000000008</v>
      </c>
      <c r="L48" s="40">
        <f t="shared" si="11"/>
        <v>25.855199999999996</v>
      </c>
    </row>
    <row r="49" spans="1:12">
      <c r="A49" s="16">
        <v>26</v>
      </c>
      <c r="B49" s="35">
        <v>1800</v>
      </c>
      <c r="C49" s="35">
        <v>37800</v>
      </c>
      <c r="D49" s="35">
        <v>21</v>
      </c>
      <c r="E49" s="36">
        <v>5.6710079999999996E-2</v>
      </c>
      <c r="F49" s="37">
        <v>102.07814399999999</v>
      </c>
      <c r="G49" s="38">
        <f t="shared" si="6"/>
        <v>86.94</v>
      </c>
      <c r="H49" s="78">
        <f t="shared" si="7"/>
        <v>48.6</v>
      </c>
      <c r="I49" s="39">
        <f t="shared" si="8"/>
        <v>0.85170043844057353</v>
      </c>
      <c r="J49" s="39">
        <f t="shared" si="9"/>
        <v>0.47610583515311566</v>
      </c>
      <c r="K49" s="40">
        <f t="shared" si="10"/>
        <v>56.511000000000003</v>
      </c>
      <c r="L49" s="40">
        <f t="shared" si="11"/>
        <v>27.701999999999998</v>
      </c>
    </row>
    <row r="50" spans="1:12">
      <c r="A50" s="16">
        <v>44</v>
      </c>
      <c r="B50" s="35">
        <v>3150</v>
      </c>
      <c r="C50" s="35">
        <v>37800</v>
      </c>
      <c r="D50" s="35">
        <v>12</v>
      </c>
      <c r="E50" s="36">
        <v>3.2405759999999999E-2</v>
      </c>
      <c r="F50" s="37">
        <v>102.07814399999999</v>
      </c>
      <c r="G50" s="38">
        <f t="shared" si="6"/>
        <v>152.14500000000001</v>
      </c>
      <c r="H50" s="78">
        <f t="shared" si="7"/>
        <v>85.05</v>
      </c>
      <c r="I50" s="39">
        <f t="shared" si="8"/>
        <v>1.4904757672710038</v>
      </c>
      <c r="J50" s="39">
        <f t="shared" si="9"/>
        <v>0.83318521151795233</v>
      </c>
      <c r="K50" s="40">
        <f t="shared" si="10"/>
        <v>98.894250000000014</v>
      </c>
      <c r="L50" s="40">
        <f t="shared" si="11"/>
        <v>48.478499999999997</v>
      </c>
    </row>
    <row r="51" spans="1:12">
      <c r="A51" s="16">
        <v>57</v>
      </c>
      <c r="B51" s="35">
        <v>1920</v>
      </c>
      <c r="C51" s="35">
        <v>40000</v>
      </c>
      <c r="D51" s="35">
        <v>20.833333333333332</v>
      </c>
      <c r="E51" s="36">
        <v>5.6260000000000004E-2</v>
      </c>
      <c r="F51" s="37">
        <v>108.01920000000001</v>
      </c>
      <c r="G51" s="38">
        <f t="shared" si="6"/>
        <v>92.736000000000004</v>
      </c>
      <c r="H51" s="78">
        <f t="shared" si="7"/>
        <v>51.839999999999996</v>
      </c>
      <c r="I51" s="39">
        <f t="shared" si="8"/>
        <v>0.85851404194809811</v>
      </c>
      <c r="J51" s="39">
        <f t="shared" si="9"/>
        <v>0.4799146818343405</v>
      </c>
      <c r="K51" s="40">
        <f t="shared" si="10"/>
        <v>60.278400000000005</v>
      </c>
      <c r="L51" s="40">
        <f t="shared" si="11"/>
        <v>29.548799999999996</v>
      </c>
    </row>
    <row r="52" spans="1:12">
      <c r="A52" s="16">
        <v>34</v>
      </c>
      <c r="B52" s="35">
        <v>2000</v>
      </c>
      <c r="C52" s="35">
        <v>42000</v>
      </c>
      <c r="D52" s="35">
        <v>21</v>
      </c>
      <c r="E52" s="36">
        <v>5.671008000000001E-2</v>
      </c>
      <c r="F52" s="37">
        <v>113.42016000000002</v>
      </c>
      <c r="G52" s="38">
        <f t="shared" si="6"/>
        <v>96.600000000000009</v>
      </c>
      <c r="H52" s="78">
        <f t="shared" si="7"/>
        <v>54</v>
      </c>
      <c r="I52" s="39">
        <f t="shared" si="8"/>
        <v>0.85170043844057342</v>
      </c>
      <c r="J52" s="39">
        <f t="shared" si="9"/>
        <v>0.47610583515311555</v>
      </c>
      <c r="K52" s="40">
        <f t="shared" si="10"/>
        <v>62.790000000000006</v>
      </c>
      <c r="L52" s="40">
        <f t="shared" si="11"/>
        <v>30.779999999999998</v>
      </c>
    </row>
    <row r="53" spans="1:12">
      <c r="A53" s="16">
        <v>30</v>
      </c>
      <c r="B53" s="35">
        <v>1800</v>
      </c>
      <c r="C53" s="35">
        <v>43200</v>
      </c>
      <c r="D53" s="35">
        <v>24</v>
      </c>
      <c r="E53" s="36">
        <v>6.4811519999999997E-2</v>
      </c>
      <c r="F53" s="37">
        <v>116.66073599999999</v>
      </c>
      <c r="G53" s="38">
        <f t="shared" si="6"/>
        <v>86.94</v>
      </c>
      <c r="H53" s="78">
        <f t="shared" si="7"/>
        <v>48.6</v>
      </c>
      <c r="I53" s="39">
        <f t="shared" si="8"/>
        <v>0.74523788363550192</v>
      </c>
      <c r="J53" s="39">
        <f t="shared" si="9"/>
        <v>0.41659260575897622</v>
      </c>
      <c r="K53" s="40">
        <f t="shared" si="10"/>
        <v>56.511000000000003</v>
      </c>
      <c r="L53" s="40">
        <f t="shared" si="11"/>
        <v>27.701999999999998</v>
      </c>
    </row>
    <row r="54" spans="1:12">
      <c r="A54" s="16">
        <v>35</v>
      </c>
      <c r="B54" s="35">
        <v>2160</v>
      </c>
      <c r="C54" s="35">
        <v>43200</v>
      </c>
      <c r="D54" s="35">
        <v>20</v>
      </c>
      <c r="E54" s="36">
        <v>5.4009599999999991E-2</v>
      </c>
      <c r="F54" s="37">
        <v>116.66073599999999</v>
      </c>
      <c r="G54" s="38">
        <f t="shared" si="6"/>
        <v>104.328</v>
      </c>
      <c r="H54" s="78">
        <f t="shared" si="7"/>
        <v>58.32</v>
      </c>
      <c r="I54" s="39">
        <f t="shared" si="8"/>
        <v>0.89428546036260237</v>
      </c>
      <c r="J54" s="39">
        <f t="shared" si="9"/>
        <v>0.4999111269107715</v>
      </c>
      <c r="K54" s="40">
        <f t="shared" si="10"/>
        <v>67.813200000000009</v>
      </c>
      <c r="L54" s="40">
        <f t="shared" si="11"/>
        <v>33.242399999999996</v>
      </c>
    </row>
    <row r="55" spans="1:12">
      <c r="A55" s="16">
        <v>36</v>
      </c>
      <c r="B55" s="35">
        <v>2730</v>
      </c>
      <c r="C55" s="35">
        <v>44100</v>
      </c>
      <c r="D55" s="35">
        <v>16.153846153846153</v>
      </c>
      <c r="E55" s="36">
        <v>4.3623138461538466E-2</v>
      </c>
      <c r="F55" s="37">
        <v>119.09116800000001</v>
      </c>
      <c r="G55" s="38">
        <f t="shared" si="6"/>
        <v>131.85900000000001</v>
      </c>
      <c r="H55" s="78">
        <f t="shared" si="7"/>
        <v>73.709999999999994</v>
      </c>
      <c r="I55" s="39">
        <f t="shared" si="8"/>
        <v>1.1072105699727455</v>
      </c>
      <c r="J55" s="39">
        <f t="shared" si="9"/>
        <v>0.61893758569905022</v>
      </c>
      <c r="K55" s="40">
        <f t="shared" si="10"/>
        <v>85.70835000000001</v>
      </c>
      <c r="L55" s="40">
        <f t="shared" si="11"/>
        <v>42.014699999999991</v>
      </c>
    </row>
    <row r="56" spans="1:12">
      <c r="A56" s="16">
        <v>33</v>
      </c>
      <c r="B56" s="35">
        <v>2000</v>
      </c>
      <c r="C56" s="35">
        <v>48000</v>
      </c>
      <c r="D56" s="35">
        <v>24</v>
      </c>
      <c r="E56" s="36">
        <v>6.4811519999999997E-2</v>
      </c>
      <c r="F56" s="37">
        <v>129.62304</v>
      </c>
      <c r="G56" s="38">
        <f t="shared" si="6"/>
        <v>96.600000000000009</v>
      </c>
      <c r="H56" s="78">
        <f t="shared" si="7"/>
        <v>54</v>
      </c>
      <c r="I56" s="39">
        <f t="shared" si="8"/>
        <v>0.74523788363550192</v>
      </c>
      <c r="J56" s="39">
        <f t="shared" si="9"/>
        <v>0.41659260575897616</v>
      </c>
      <c r="K56" s="40">
        <f t="shared" si="10"/>
        <v>62.790000000000006</v>
      </c>
      <c r="L56" s="40">
        <f t="shared" si="11"/>
        <v>30.779999999999998</v>
      </c>
    </row>
    <row r="57" spans="1:12">
      <c r="A57" s="16">
        <v>46</v>
      </c>
      <c r="B57" s="35">
        <v>4800</v>
      </c>
      <c r="C57" s="35">
        <v>50400</v>
      </c>
      <c r="D57" s="35">
        <v>10.5</v>
      </c>
      <c r="E57" s="36">
        <v>2.8355040000000001E-2</v>
      </c>
      <c r="F57" s="37">
        <v>136.10419200000001</v>
      </c>
      <c r="G57" s="38">
        <f t="shared" si="6"/>
        <v>231.84</v>
      </c>
      <c r="H57" s="78">
        <f t="shared" si="7"/>
        <v>129.6</v>
      </c>
      <c r="I57" s="39">
        <f t="shared" si="8"/>
        <v>1.7034008768811468</v>
      </c>
      <c r="J57" s="39">
        <f t="shared" si="9"/>
        <v>0.95221167030623111</v>
      </c>
      <c r="K57" s="40">
        <f t="shared" si="10"/>
        <v>150.696</v>
      </c>
      <c r="L57" s="40">
        <f t="shared" si="11"/>
        <v>73.871999999999986</v>
      </c>
    </row>
    <row r="58" spans="1:12">
      <c r="A58" s="16">
        <v>47</v>
      </c>
      <c r="B58" s="35">
        <v>5250</v>
      </c>
      <c r="C58" s="35">
        <v>52500</v>
      </c>
      <c r="D58" s="35">
        <v>10</v>
      </c>
      <c r="E58" s="36">
        <v>2.7004800000000002E-2</v>
      </c>
      <c r="F58" s="37">
        <v>141.77520000000001</v>
      </c>
      <c r="G58" s="38">
        <f t="shared" si="6"/>
        <v>253.57500000000002</v>
      </c>
      <c r="H58" s="78">
        <f t="shared" si="7"/>
        <v>141.75</v>
      </c>
      <c r="I58" s="39">
        <f t="shared" si="8"/>
        <v>1.7885709207252043</v>
      </c>
      <c r="J58" s="39">
        <f t="shared" si="9"/>
        <v>0.99982225382154277</v>
      </c>
      <c r="K58" s="40">
        <f t="shared" si="10"/>
        <v>164.82375000000002</v>
      </c>
      <c r="L58" s="40">
        <f t="shared" si="11"/>
        <v>80.797499999999999</v>
      </c>
    </row>
    <row r="59" spans="1:12">
      <c r="A59" s="16">
        <v>38</v>
      </c>
      <c r="B59" s="35">
        <v>3600</v>
      </c>
      <c r="C59" s="35">
        <v>54000</v>
      </c>
      <c r="D59" s="35">
        <v>15</v>
      </c>
      <c r="E59" s="36">
        <v>4.0507200000000007E-2</v>
      </c>
      <c r="F59" s="37">
        <v>145.82592000000002</v>
      </c>
      <c r="G59" s="38">
        <f t="shared" si="6"/>
        <v>173.88</v>
      </c>
      <c r="H59" s="78">
        <f t="shared" si="7"/>
        <v>97.2</v>
      </c>
      <c r="I59" s="39">
        <f t="shared" si="8"/>
        <v>1.1923806138168027</v>
      </c>
      <c r="J59" s="39">
        <f t="shared" si="9"/>
        <v>0.66654816921436177</v>
      </c>
      <c r="K59" s="40">
        <f t="shared" si="10"/>
        <v>113.02200000000001</v>
      </c>
      <c r="L59" s="40">
        <f t="shared" si="11"/>
        <v>55.403999999999996</v>
      </c>
    </row>
    <row r="60" spans="1:12">
      <c r="A60" s="16">
        <v>4</v>
      </c>
      <c r="B60" s="35">
        <v>3000</v>
      </c>
      <c r="C60" s="35">
        <v>56000</v>
      </c>
      <c r="D60" s="35">
        <v>18.666666666666668</v>
      </c>
      <c r="E60" s="36">
        <v>5.0408959999999996E-2</v>
      </c>
      <c r="F60" s="37">
        <v>151.22687999999999</v>
      </c>
      <c r="G60" s="38">
        <f t="shared" si="6"/>
        <v>144.9</v>
      </c>
      <c r="H60" s="78">
        <f t="shared" si="7"/>
        <v>81</v>
      </c>
      <c r="I60" s="39">
        <f t="shared" si="8"/>
        <v>0.95816299324564524</v>
      </c>
      <c r="J60" s="39">
        <f t="shared" si="9"/>
        <v>0.53561906454725516</v>
      </c>
      <c r="K60" s="40">
        <f t="shared" si="10"/>
        <v>94.185000000000002</v>
      </c>
      <c r="L60" s="40">
        <f t="shared" si="11"/>
        <v>46.169999999999995</v>
      </c>
    </row>
    <row r="61" spans="1:12">
      <c r="A61" s="16">
        <v>31</v>
      </c>
      <c r="B61" s="35">
        <v>1980</v>
      </c>
      <c r="C61" s="35">
        <v>59400</v>
      </c>
      <c r="D61" s="35">
        <v>30</v>
      </c>
      <c r="E61" s="36">
        <v>8.10144E-2</v>
      </c>
      <c r="F61" s="37">
        <v>160.408512</v>
      </c>
      <c r="G61" s="38">
        <f t="shared" si="6"/>
        <v>95.634</v>
      </c>
      <c r="H61" s="78">
        <f t="shared" si="7"/>
        <v>53.46</v>
      </c>
      <c r="I61" s="39">
        <f t="shared" si="8"/>
        <v>0.59619030690840147</v>
      </c>
      <c r="J61" s="39">
        <f t="shared" si="9"/>
        <v>0.33327408460718094</v>
      </c>
      <c r="K61" s="40">
        <f t="shared" si="10"/>
        <v>62.162100000000002</v>
      </c>
      <c r="L61" s="40">
        <f t="shared" si="11"/>
        <v>30.472199999999997</v>
      </c>
    </row>
    <row r="62" spans="1:12">
      <c r="A62" s="16">
        <v>32</v>
      </c>
      <c r="B62" s="35">
        <v>2000</v>
      </c>
      <c r="C62" s="35">
        <v>60000</v>
      </c>
      <c r="D62" s="35">
        <v>30</v>
      </c>
      <c r="E62" s="36">
        <v>8.1014400000000014E-2</v>
      </c>
      <c r="F62" s="37">
        <v>162.02880000000002</v>
      </c>
      <c r="G62" s="38">
        <f t="shared" si="6"/>
        <v>96.600000000000009</v>
      </c>
      <c r="H62" s="78">
        <f t="shared" si="7"/>
        <v>54</v>
      </c>
      <c r="I62" s="39">
        <f t="shared" si="8"/>
        <v>0.59619030690840147</v>
      </c>
      <c r="J62" s="39">
        <f t="shared" si="9"/>
        <v>0.33327408460718089</v>
      </c>
      <c r="K62" s="40">
        <f t="shared" si="10"/>
        <v>62.790000000000006</v>
      </c>
      <c r="L62" s="40">
        <f t="shared" si="11"/>
        <v>30.779999999999998</v>
      </c>
    </row>
    <row r="63" spans="1:12">
      <c r="A63" s="16">
        <v>37</v>
      </c>
      <c r="B63" s="35">
        <v>3600</v>
      </c>
      <c r="C63" s="35">
        <v>64800</v>
      </c>
      <c r="D63" s="35">
        <v>18</v>
      </c>
      <c r="E63" s="36">
        <v>4.8608640000000002E-2</v>
      </c>
      <c r="F63" s="37">
        <v>174.99110400000001</v>
      </c>
      <c r="G63" s="38">
        <f t="shared" si="6"/>
        <v>173.88</v>
      </c>
      <c r="H63" s="78">
        <f t="shared" si="7"/>
        <v>97.2</v>
      </c>
      <c r="I63" s="39">
        <f t="shared" si="8"/>
        <v>0.99365051151400241</v>
      </c>
      <c r="J63" s="39">
        <f t="shared" si="9"/>
        <v>0.55545680767863492</v>
      </c>
      <c r="K63" s="40">
        <f t="shared" si="10"/>
        <v>113.02200000000001</v>
      </c>
      <c r="L63" s="40">
        <f t="shared" si="11"/>
        <v>55.403999999999996</v>
      </c>
    </row>
    <row r="64" spans="1:12">
      <c r="A64" s="16">
        <v>48</v>
      </c>
      <c r="B64" s="35">
        <v>5346</v>
      </c>
      <c r="C64" s="35">
        <v>108900</v>
      </c>
      <c r="D64" s="35">
        <v>20.37037037037037</v>
      </c>
      <c r="E64" s="36">
        <v>5.5009777777777775E-2</v>
      </c>
      <c r="F64" s="37">
        <v>294.08227199999999</v>
      </c>
      <c r="G64" s="38">
        <f t="shared" si="6"/>
        <v>258.21180000000004</v>
      </c>
      <c r="H64" s="78">
        <f t="shared" si="7"/>
        <v>144.34199999999998</v>
      </c>
      <c r="I64" s="39">
        <f t="shared" si="8"/>
        <v>0.87802572471964602</v>
      </c>
      <c r="J64" s="39">
        <f t="shared" si="9"/>
        <v>0.4908218336942119</v>
      </c>
      <c r="K64" s="40">
        <f t="shared" si="10"/>
        <v>167.83767000000003</v>
      </c>
      <c r="L64" s="40">
        <f t="shared" si="11"/>
        <v>82.274939999999987</v>
      </c>
    </row>
    <row r="65" spans="1:12">
      <c r="A65" s="16">
        <v>41</v>
      </c>
      <c r="B65" s="35">
        <v>5120</v>
      </c>
      <c r="C65" s="35">
        <v>112000</v>
      </c>
      <c r="D65" s="35">
        <v>21.875</v>
      </c>
      <c r="E65" s="36">
        <v>5.9073000000000001E-2</v>
      </c>
      <c r="F65" s="37">
        <v>302.45375999999999</v>
      </c>
      <c r="G65" s="38">
        <f t="shared" si="6"/>
        <v>247.29600000000002</v>
      </c>
      <c r="H65" s="78">
        <f t="shared" si="7"/>
        <v>138.24</v>
      </c>
      <c r="I65" s="39">
        <f t="shared" si="8"/>
        <v>0.81763242090295074</v>
      </c>
      <c r="J65" s="39">
        <f t="shared" si="9"/>
        <v>0.45706160174699106</v>
      </c>
      <c r="K65" s="40">
        <f t="shared" si="10"/>
        <v>160.74240000000003</v>
      </c>
      <c r="L65" s="40">
        <f t="shared" si="11"/>
        <v>78.796800000000005</v>
      </c>
    </row>
    <row r="66" spans="1:12">
      <c r="A66" s="16"/>
      <c r="B66" s="35"/>
      <c r="C66" s="35"/>
      <c r="D66" s="35"/>
      <c r="E66" s="36"/>
      <c r="F66" s="42"/>
      <c r="G66" s="43"/>
      <c r="H66" s="43"/>
      <c r="I66" s="44">
        <f>AVERAGE(I5:I65)</f>
        <v>0.98784417908559052</v>
      </c>
      <c r="J66" s="44">
        <f>AVERAGE(J5:J65)</f>
        <v>0.55221103178697606</v>
      </c>
      <c r="K66" s="16"/>
      <c r="L66" s="16"/>
    </row>
  </sheetData>
  <autoFilter ref="A4:L66">
    <filterColumn colId="6"/>
    <filterColumn colId="8"/>
    <filterColumn colId="10"/>
    <sortState ref="A5:L66">
      <sortCondition ref="F4:F65"/>
    </sortState>
  </autoFilter>
  <mergeCells count="2">
    <mergeCell ref="G1:H1"/>
    <mergeCell ref="K1:L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U69"/>
  <sheetViews>
    <sheetView tabSelected="1" workbookViewId="0">
      <selection activeCell="R21" sqref="R21"/>
    </sheetView>
  </sheetViews>
  <sheetFormatPr defaultRowHeight="14.25"/>
  <cols>
    <col min="2" max="2" width="0" hidden="1" customWidth="1"/>
    <col min="3" max="3" width="9.125" style="3" bestFit="1" customWidth="1"/>
    <col min="4" max="4" width="10.5" style="3" hidden="1" customWidth="1"/>
    <col min="5" max="5" width="9.125" style="3" hidden="1" customWidth="1"/>
    <col min="6" max="6" width="10.625" style="3" customWidth="1"/>
    <col min="7" max="7" width="9.125" style="4" bestFit="1" customWidth="1"/>
    <col min="8" max="8" width="13.25" style="2" customWidth="1"/>
    <col min="9" max="12" width="13.25" style="6" customWidth="1"/>
    <col min="13" max="14" width="9" style="15"/>
    <col min="18" max="18" width="20.5" customWidth="1"/>
    <col min="19" max="19" width="15.125" customWidth="1"/>
    <col min="20" max="20" width="19.375" customWidth="1"/>
    <col min="21" max="21" width="16.125" customWidth="1"/>
  </cols>
  <sheetData>
    <row r="1" spans="1:21" ht="69" customHeight="1">
      <c r="A1" s="8"/>
      <c r="B1" s="8"/>
      <c r="C1" s="9"/>
      <c r="D1" s="9"/>
      <c r="E1" s="9"/>
      <c r="F1" s="9"/>
      <c r="G1" s="10"/>
      <c r="H1" s="11" t="s">
        <v>0</v>
      </c>
      <c r="I1" s="107" t="s">
        <v>11</v>
      </c>
      <c r="J1" s="107"/>
      <c r="K1" s="107"/>
      <c r="L1" s="79"/>
      <c r="M1" s="12"/>
      <c r="N1" s="12"/>
    </row>
    <row r="2" spans="1:21" s="1" customFormat="1" ht="85.5">
      <c r="A2" s="23"/>
      <c r="B2" s="23" t="s">
        <v>5</v>
      </c>
      <c r="C2" s="24" t="s">
        <v>6</v>
      </c>
      <c r="D2" s="24" t="s">
        <v>2</v>
      </c>
      <c r="E2" s="24" t="s">
        <v>3</v>
      </c>
      <c r="F2" s="24" t="s">
        <v>37</v>
      </c>
      <c r="G2" s="25" t="s">
        <v>4</v>
      </c>
      <c r="H2" s="26" t="s">
        <v>10</v>
      </c>
      <c r="I2" s="27" t="s">
        <v>32</v>
      </c>
      <c r="J2" s="75" t="s">
        <v>29</v>
      </c>
      <c r="K2" s="45" t="s">
        <v>36</v>
      </c>
      <c r="L2" s="90" t="s">
        <v>38</v>
      </c>
      <c r="M2" s="115" t="s">
        <v>30</v>
      </c>
      <c r="N2" s="115"/>
      <c r="O2" s="115"/>
      <c r="P2" s="115"/>
    </row>
    <row r="3" spans="1:21" s="1" customFormat="1">
      <c r="A3" s="19"/>
      <c r="B3" s="19"/>
      <c r="C3" s="29"/>
      <c r="D3" s="29"/>
      <c r="E3" s="29"/>
      <c r="F3" s="29"/>
      <c r="G3" s="30"/>
      <c r="H3" s="31"/>
      <c r="I3" s="32">
        <v>4.8300000000000003E-2</v>
      </c>
      <c r="J3" s="76">
        <v>2.7E-2</v>
      </c>
      <c r="K3" s="46"/>
      <c r="L3" s="91"/>
      <c r="M3" s="33"/>
      <c r="N3" s="33"/>
      <c r="O3" s="19"/>
      <c r="P3" s="19"/>
    </row>
    <row r="4" spans="1:21" s="7" customFormat="1" ht="15" thickBot="1">
      <c r="A4" s="68"/>
      <c r="B4" s="68"/>
      <c r="C4" s="69"/>
      <c r="D4" s="69"/>
      <c r="E4" s="69"/>
      <c r="F4" s="69"/>
      <c r="G4" s="70"/>
      <c r="H4" s="71" t="s">
        <v>8</v>
      </c>
      <c r="I4" s="72" t="s">
        <v>12</v>
      </c>
      <c r="J4" s="77" t="s">
        <v>13</v>
      </c>
      <c r="K4" s="73" t="s">
        <v>17</v>
      </c>
      <c r="L4" s="92" t="s">
        <v>34</v>
      </c>
      <c r="M4" s="74" t="s">
        <v>9</v>
      </c>
      <c r="N4" s="74" t="s">
        <v>14</v>
      </c>
      <c r="O4" s="68" t="s">
        <v>18</v>
      </c>
      <c r="P4" s="68" t="s">
        <v>35</v>
      </c>
    </row>
    <row r="5" spans="1:21" ht="14.25" customHeight="1">
      <c r="A5" s="112" t="s">
        <v>24</v>
      </c>
      <c r="B5" s="54">
        <v>39</v>
      </c>
      <c r="C5" s="55">
        <v>300</v>
      </c>
      <c r="D5" s="55">
        <v>10000</v>
      </c>
      <c r="E5" s="55">
        <v>33.333333333333336</v>
      </c>
      <c r="F5" s="81">
        <f>SUM($C$5:C5)/$S$19</f>
        <v>2.8063610851262862E-2</v>
      </c>
      <c r="G5" s="83">
        <v>9.0016000000000013E-2</v>
      </c>
      <c r="H5" s="57">
        <v>27.004800000000003</v>
      </c>
      <c r="I5" s="58">
        <f t="shared" ref="I5:I36" si="0">$I$3*C5</f>
        <v>14.49</v>
      </c>
      <c r="J5" s="94">
        <f t="shared" ref="J5:J36" si="1">$J$3*C5</f>
        <v>8.1</v>
      </c>
      <c r="K5" s="95">
        <f t="shared" ref="K5:K33" si="2">C5*$S$18</f>
        <v>16.851258667019817</v>
      </c>
      <c r="L5" s="96">
        <f>C5*$S$20</f>
        <v>10.126800000000003</v>
      </c>
      <c r="M5" s="97">
        <f t="shared" ref="M5:M36" si="3">I5/H5</f>
        <v>0.53657127621756129</v>
      </c>
      <c r="N5" s="97">
        <f t="shared" ref="N5:N36" si="4">J5/H5</f>
        <v>0.29994667614646281</v>
      </c>
      <c r="O5" s="80">
        <f t="shared" ref="O5:O36" si="5">K5/H5</f>
        <v>0.62400975630331701</v>
      </c>
      <c r="P5" s="60">
        <f>L5/H5</f>
        <v>0.37500000000000006</v>
      </c>
      <c r="Q5" s="5"/>
    </row>
    <row r="6" spans="1:21">
      <c r="A6" s="113"/>
      <c r="B6" s="16">
        <v>6</v>
      </c>
      <c r="C6" s="35">
        <v>360</v>
      </c>
      <c r="D6" s="35">
        <v>12000</v>
      </c>
      <c r="E6" s="35">
        <v>33.333333333333336</v>
      </c>
      <c r="F6" s="82">
        <f>SUM($C$5:C6)/$S$19</f>
        <v>6.17399438727783E-2</v>
      </c>
      <c r="G6" s="36">
        <v>9.0015999999999999E-2</v>
      </c>
      <c r="H6" s="37">
        <v>32.405760000000001</v>
      </c>
      <c r="I6" s="38">
        <f t="shared" si="0"/>
        <v>17.388000000000002</v>
      </c>
      <c r="J6" s="78">
        <f t="shared" si="1"/>
        <v>9.7200000000000006</v>
      </c>
      <c r="K6" s="47">
        <f t="shared" si="2"/>
        <v>20.221510400423782</v>
      </c>
      <c r="L6" s="93">
        <f t="shared" ref="L6:L33" si="6">C6*$S$20</f>
        <v>12.152160000000002</v>
      </c>
      <c r="M6" s="39">
        <f t="shared" si="3"/>
        <v>0.5365712762175614</v>
      </c>
      <c r="N6" s="39">
        <f t="shared" si="4"/>
        <v>0.29994667614646287</v>
      </c>
      <c r="O6" s="82">
        <f t="shared" si="5"/>
        <v>0.62400975630331712</v>
      </c>
      <c r="P6" s="61">
        <f t="shared" ref="P6:P65" si="7">L6/H6</f>
        <v>0.37500000000000006</v>
      </c>
      <c r="Q6" s="5"/>
    </row>
    <row r="7" spans="1:21">
      <c r="A7" s="113"/>
      <c r="B7" s="16">
        <v>42</v>
      </c>
      <c r="C7" s="35">
        <v>400</v>
      </c>
      <c r="D7" s="35">
        <v>10000</v>
      </c>
      <c r="E7" s="35">
        <v>25</v>
      </c>
      <c r="F7" s="82">
        <f>SUM($C$5:C7)/$S$19</f>
        <v>9.9158091674462115E-2</v>
      </c>
      <c r="G7" s="36">
        <v>6.7512000000000003E-2</v>
      </c>
      <c r="H7" s="37">
        <v>27.004800000000003</v>
      </c>
      <c r="I7" s="38">
        <f t="shared" si="0"/>
        <v>19.32</v>
      </c>
      <c r="J7" s="78">
        <f t="shared" si="1"/>
        <v>10.8</v>
      </c>
      <c r="K7" s="47">
        <f t="shared" si="2"/>
        <v>22.468344889359756</v>
      </c>
      <c r="L7" s="93">
        <f t="shared" si="6"/>
        <v>13.502400000000003</v>
      </c>
      <c r="M7" s="39">
        <f t="shared" si="3"/>
        <v>0.71542836829008172</v>
      </c>
      <c r="N7" s="39">
        <f t="shared" si="4"/>
        <v>0.3999289015286171</v>
      </c>
      <c r="O7" s="82">
        <f t="shared" si="5"/>
        <v>0.83201300840442272</v>
      </c>
      <c r="P7" s="61">
        <f t="shared" si="7"/>
        <v>0.50000000000000011</v>
      </c>
      <c r="Q7" s="5"/>
    </row>
    <row r="8" spans="1:21">
      <c r="A8" s="113"/>
      <c r="B8" s="16">
        <v>43</v>
      </c>
      <c r="C8" s="35">
        <v>400</v>
      </c>
      <c r="D8" s="35">
        <v>10000</v>
      </c>
      <c r="E8" s="35">
        <v>25</v>
      </c>
      <c r="F8" s="82">
        <f>SUM($C$5:C8)/$S$19</f>
        <v>0.13657623947614594</v>
      </c>
      <c r="G8" s="36">
        <v>6.7512000000000003E-2</v>
      </c>
      <c r="H8" s="37">
        <v>27.004800000000003</v>
      </c>
      <c r="I8" s="38">
        <f t="shared" si="0"/>
        <v>19.32</v>
      </c>
      <c r="J8" s="78">
        <f t="shared" si="1"/>
        <v>10.8</v>
      </c>
      <c r="K8" s="47">
        <f t="shared" si="2"/>
        <v>22.468344889359756</v>
      </c>
      <c r="L8" s="93">
        <f t="shared" si="6"/>
        <v>13.502400000000003</v>
      </c>
      <c r="M8" s="39">
        <f t="shared" si="3"/>
        <v>0.71542836829008172</v>
      </c>
      <c r="N8" s="39">
        <f t="shared" si="4"/>
        <v>0.3999289015286171</v>
      </c>
      <c r="O8" s="82">
        <f t="shared" si="5"/>
        <v>0.83201300840442272</v>
      </c>
      <c r="P8" s="61">
        <f t="shared" si="7"/>
        <v>0.50000000000000011</v>
      </c>
      <c r="Q8" s="5"/>
    </row>
    <row r="9" spans="1:21">
      <c r="A9" s="113"/>
      <c r="B9" s="16">
        <v>60</v>
      </c>
      <c r="C9" s="35">
        <v>400</v>
      </c>
      <c r="D9" s="35">
        <v>10000</v>
      </c>
      <c r="E9" s="35">
        <v>25</v>
      </c>
      <c r="F9" s="82">
        <f>SUM($C$5:C9)/$S$19</f>
        <v>0.17399438727782976</v>
      </c>
      <c r="G9" s="36">
        <v>6.7512000000000003E-2</v>
      </c>
      <c r="H9" s="37">
        <v>27.004800000000003</v>
      </c>
      <c r="I9" s="38">
        <f t="shared" si="0"/>
        <v>19.32</v>
      </c>
      <c r="J9" s="78">
        <f t="shared" si="1"/>
        <v>10.8</v>
      </c>
      <c r="K9" s="47">
        <f t="shared" si="2"/>
        <v>22.468344889359756</v>
      </c>
      <c r="L9" s="93">
        <f t="shared" si="6"/>
        <v>13.502400000000003</v>
      </c>
      <c r="M9" s="39">
        <f t="shared" si="3"/>
        <v>0.71542836829008172</v>
      </c>
      <c r="N9" s="39">
        <f t="shared" si="4"/>
        <v>0.3999289015286171</v>
      </c>
      <c r="O9" s="82">
        <f t="shared" si="5"/>
        <v>0.83201300840442272</v>
      </c>
      <c r="P9" s="61">
        <f t="shared" si="7"/>
        <v>0.50000000000000011</v>
      </c>
      <c r="Q9" s="5"/>
    </row>
    <row r="10" spans="1:21">
      <c r="A10" s="113"/>
      <c r="B10" s="16">
        <v>61</v>
      </c>
      <c r="C10" s="35">
        <v>400</v>
      </c>
      <c r="D10" s="35">
        <v>10000</v>
      </c>
      <c r="E10" s="35">
        <v>25</v>
      </c>
      <c r="F10" s="82">
        <f>SUM($C$5:C10)/$S$19</f>
        <v>0.21141253507951357</v>
      </c>
      <c r="G10" s="36">
        <v>6.7512000000000003E-2</v>
      </c>
      <c r="H10" s="37">
        <v>27.004800000000003</v>
      </c>
      <c r="I10" s="38">
        <f t="shared" si="0"/>
        <v>19.32</v>
      </c>
      <c r="J10" s="78">
        <f t="shared" si="1"/>
        <v>10.8</v>
      </c>
      <c r="K10" s="47">
        <f t="shared" si="2"/>
        <v>22.468344889359756</v>
      </c>
      <c r="L10" s="93">
        <f t="shared" si="6"/>
        <v>13.502400000000003</v>
      </c>
      <c r="M10" s="39">
        <f t="shared" si="3"/>
        <v>0.71542836829008172</v>
      </c>
      <c r="N10" s="39">
        <f t="shared" si="4"/>
        <v>0.3999289015286171</v>
      </c>
      <c r="O10" s="82">
        <f t="shared" si="5"/>
        <v>0.83201300840442272</v>
      </c>
      <c r="P10" s="61">
        <f t="shared" si="7"/>
        <v>0.50000000000000011</v>
      </c>
      <c r="Q10" s="5"/>
    </row>
    <row r="11" spans="1:21">
      <c r="A11" s="113"/>
      <c r="B11" s="16">
        <v>62</v>
      </c>
      <c r="C11" s="35">
        <v>400</v>
      </c>
      <c r="D11" s="35">
        <v>10000</v>
      </c>
      <c r="E11" s="35">
        <v>25</v>
      </c>
      <c r="F11" s="82">
        <f>SUM($C$5:C11)/$S$19</f>
        <v>0.24883068288119739</v>
      </c>
      <c r="G11" s="36">
        <v>6.7512000000000003E-2</v>
      </c>
      <c r="H11" s="37">
        <v>27.004800000000003</v>
      </c>
      <c r="I11" s="38">
        <f t="shared" si="0"/>
        <v>19.32</v>
      </c>
      <c r="J11" s="78">
        <f t="shared" si="1"/>
        <v>10.8</v>
      </c>
      <c r="K11" s="47">
        <f t="shared" si="2"/>
        <v>22.468344889359756</v>
      </c>
      <c r="L11" s="93">
        <f t="shared" si="6"/>
        <v>13.502400000000003</v>
      </c>
      <c r="M11" s="39">
        <f t="shared" si="3"/>
        <v>0.71542836829008172</v>
      </c>
      <c r="N11" s="39">
        <f t="shared" si="4"/>
        <v>0.3999289015286171</v>
      </c>
      <c r="O11" s="82">
        <f t="shared" si="5"/>
        <v>0.83201300840442272</v>
      </c>
      <c r="P11" s="61">
        <f t="shared" si="7"/>
        <v>0.50000000000000011</v>
      </c>
      <c r="Q11" s="5"/>
    </row>
    <row r="12" spans="1:21">
      <c r="A12" s="113"/>
      <c r="B12" s="16">
        <v>63</v>
      </c>
      <c r="C12" s="35">
        <v>400</v>
      </c>
      <c r="D12" s="35">
        <v>10000</v>
      </c>
      <c r="E12" s="35">
        <v>25</v>
      </c>
      <c r="F12" s="82">
        <f>SUM($C$5:C12)/$S$19</f>
        <v>0.28624883068288121</v>
      </c>
      <c r="G12" s="36">
        <v>6.7512000000000003E-2</v>
      </c>
      <c r="H12" s="37">
        <v>27.004800000000003</v>
      </c>
      <c r="I12" s="38">
        <f t="shared" si="0"/>
        <v>19.32</v>
      </c>
      <c r="J12" s="78">
        <f t="shared" si="1"/>
        <v>10.8</v>
      </c>
      <c r="K12" s="47">
        <f t="shared" si="2"/>
        <v>22.468344889359756</v>
      </c>
      <c r="L12" s="93">
        <f t="shared" si="6"/>
        <v>13.502400000000003</v>
      </c>
      <c r="M12" s="39">
        <f t="shared" si="3"/>
        <v>0.71542836829008172</v>
      </c>
      <c r="N12" s="39">
        <f t="shared" si="4"/>
        <v>0.3999289015286171</v>
      </c>
      <c r="O12" s="82">
        <f t="shared" si="5"/>
        <v>0.83201300840442272</v>
      </c>
      <c r="P12" s="61">
        <f t="shared" si="7"/>
        <v>0.50000000000000011</v>
      </c>
      <c r="Q12" s="5"/>
      <c r="R12" s="16"/>
      <c r="S12" s="22" t="s">
        <v>24</v>
      </c>
      <c r="T12" s="22" t="s">
        <v>25</v>
      </c>
      <c r="U12" s="22" t="s">
        <v>16</v>
      </c>
    </row>
    <row r="13" spans="1:21">
      <c r="A13" s="113"/>
      <c r="B13" s="16">
        <v>7</v>
      </c>
      <c r="C13" s="35">
        <v>400</v>
      </c>
      <c r="D13" s="35">
        <v>10000</v>
      </c>
      <c r="E13" s="35">
        <v>25</v>
      </c>
      <c r="F13" s="82">
        <f>SUM($C$5:C13)/$S$19</f>
        <v>0.32366697848456499</v>
      </c>
      <c r="G13" s="36">
        <v>6.7512000000000003E-2</v>
      </c>
      <c r="H13" s="37">
        <v>27.004800000000003</v>
      </c>
      <c r="I13" s="38">
        <f t="shared" si="0"/>
        <v>19.32</v>
      </c>
      <c r="J13" s="78">
        <f t="shared" si="1"/>
        <v>10.8</v>
      </c>
      <c r="K13" s="47">
        <f t="shared" si="2"/>
        <v>22.468344889359756</v>
      </c>
      <c r="L13" s="93">
        <f t="shared" si="6"/>
        <v>13.502400000000003</v>
      </c>
      <c r="M13" s="39">
        <f t="shared" si="3"/>
        <v>0.71542836829008172</v>
      </c>
      <c r="N13" s="39">
        <f t="shared" si="4"/>
        <v>0.3999289015286171</v>
      </c>
      <c r="O13" s="82">
        <f t="shared" si="5"/>
        <v>0.83201300840442272</v>
      </c>
      <c r="P13" s="61">
        <f t="shared" si="7"/>
        <v>0.50000000000000011</v>
      </c>
      <c r="Q13" s="5"/>
      <c r="R13" s="16" t="s">
        <v>23</v>
      </c>
      <c r="S13" s="22" t="s">
        <v>26</v>
      </c>
      <c r="T13" s="22" t="s">
        <v>27</v>
      </c>
      <c r="U13" s="22" t="s">
        <v>28</v>
      </c>
    </row>
    <row r="14" spans="1:21">
      <c r="A14" s="113"/>
      <c r="B14" s="16">
        <v>8</v>
      </c>
      <c r="C14" s="35">
        <v>400</v>
      </c>
      <c r="D14" s="35">
        <v>10000</v>
      </c>
      <c r="E14" s="35">
        <v>25</v>
      </c>
      <c r="F14" s="82">
        <f>SUM($C$5:C14)/$S$19</f>
        <v>0.36108512628624884</v>
      </c>
      <c r="G14" s="36">
        <v>6.7512000000000003E-2</v>
      </c>
      <c r="H14" s="37">
        <v>27.004800000000003</v>
      </c>
      <c r="I14" s="38">
        <f t="shared" si="0"/>
        <v>19.32</v>
      </c>
      <c r="J14" s="78">
        <f t="shared" si="1"/>
        <v>10.8</v>
      </c>
      <c r="K14" s="47">
        <f t="shared" si="2"/>
        <v>22.468344889359756</v>
      </c>
      <c r="L14" s="93">
        <f t="shared" si="6"/>
        <v>13.502400000000003</v>
      </c>
      <c r="M14" s="39">
        <f t="shared" si="3"/>
        <v>0.71542836829008172</v>
      </c>
      <c r="N14" s="39">
        <f t="shared" si="4"/>
        <v>0.3999289015286171</v>
      </c>
      <c r="O14" s="82">
        <f t="shared" si="5"/>
        <v>0.83201300840442272</v>
      </c>
      <c r="P14" s="61">
        <f t="shared" si="7"/>
        <v>0.50000000000000011</v>
      </c>
      <c r="Q14" s="5"/>
      <c r="R14" s="16" t="s">
        <v>19</v>
      </c>
      <c r="S14" s="16">
        <f>COUNT(G5:G33)</f>
        <v>29</v>
      </c>
      <c r="T14" s="16">
        <f>COUNT(G34:G58)</f>
        <v>25</v>
      </c>
      <c r="U14" s="16">
        <f>COUNT(G59:G65)</f>
        <v>7</v>
      </c>
    </row>
    <row r="15" spans="1:21">
      <c r="A15" s="113"/>
      <c r="B15" s="16">
        <v>9</v>
      </c>
      <c r="C15" s="35">
        <v>400</v>
      </c>
      <c r="D15" s="35">
        <v>10000</v>
      </c>
      <c r="E15" s="35">
        <v>25</v>
      </c>
      <c r="F15" s="82">
        <f>SUM($C$5:C15)/$S$19</f>
        <v>0.39850327408793262</v>
      </c>
      <c r="G15" s="36">
        <v>6.7512000000000003E-2</v>
      </c>
      <c r="H15" s="37">
        <v>27.004800000000003</v>
      </c>
      <c r="I15" s="38">
        <f t="shared" si="0"/>
        <v>19.32</v>
      </c>
      <c r="J15" s="78">
        <f t="shared" si="1"/>
        <v>10.8</v>
      </c>
      <c r="K15" s="47">
        <f t="shared" si="2"/>
        <v>22.468344889359756</v>
      </c>
      <c r="L15" s="93">
        <f t="shared" si="6"/>
        <v>13.502400000000003</v>
      </c>
      <c r="M15" s="39">
        <f t="shared" si="3"/>
        <v>0.71542836829008172</v>
      </c>
      <c r="N15" s="39">
        <f t="shared" si="4"/>
        <v>0.3999289015286171</v>
      </c>
      <c r="O15" s="82">
        <f t="shared" si="5"/>
        <v>0.83201300840442272</v>
      </c>
      <c r="P15" s="61">
        <f t="shared" si="7"/>
        <v>0.50000000000000011</v>
      </c>
      <c r="Q15" s="5"/>
      <c r="R15" s="16" t="s">
        <v>20</v>
      </c>
      <c r="S15" s="17">
        <f>AVERAGE(G5:G33)</f>
        <v>6.0835813333333377E-2</v>
      </c>
      <c r="T15" s="17">
        <f>AVERAGE(G34:G58)</f>
        <v>4.9955887709890109E-2</v>
      </c>
      <c r="U15" s="17">
        <f>AVERAGE(G59:G65)</f>
        <v>4.1566316825396833E-2</v>
      </c>
    </row>
    <row r="16" spans="1:21">
      <c r="A16" s="113"/>
      <c r="B16" s="16">
        <v>49</v>
      </c>
      <c r="C16" s="35">
        <v>480</v>
      </c>
      <c r="D16" s="35">
        <v>12000</v>
      </c>
      <c r="E16" s="35">
        <v>25</v>
      </c>
      <c r="F16" s="82">
        <f>SUM($C$5:C16)/$S$19</f>
        <v>0.44340505144995324</v>
      </c>
      <c r="G16" s="36">
        <v>6.7512000000000003E-2</v>
      </c>
      <c r="H16" s="37">
        <v>32.405760000000001</v>
      </c>
      <c r="I16" s="38">
        <f t="shared" si="0"/>
        <v>23.184000000000001</v>
      </c>
      <c r="J16" s="78">
        <f t="shared" si="1"/>
        <v>12.959999999999999</v>
      </c>
      <c r="K16" s="47">
        <f t="shared" si="2"/>
        <v>26.962013867231708</v>
      </c>
      <c r="L16" s="93">
        <f t="shared" si="6"/>
        <v>16.202880000000004</v>
      </c>
      <c r="M16" s="39">
        <f t="shared" si="3"/>
        <v>0.71542836829008183</v>
      </c>
      <c r="N16" s="39">
        <f t="shared" si="4"/>
        <v>0.3999289015286171</v>
      </c>
      <c r="O16" s="82">
        <f t="shared" si="5"/>
        <v>0.83201300840442272</v>
      </c>
      <c r="P16" s="61">
        <f t="shared" si="7"/>
        <v>0.50000000000000011</v>
      </c>
      <c r="Q16" s="5"/>
      <c r="R16" s="16" t="s">
        <v>21</v>
      </c>
      <c r="S16" s="17">
        <f>STDEV(G5:G33)/SQRT(S14)</f>
        <v>2.2773554517270425E-3</v>
      </c>
      <c r="T16" s="17">
        <f>STDEV(G34:G58)/SQRT(T14)</f>
        <v>3.3558097082546146E-3</v>
      </c>
      <c r="U16" s="17">
        <f>STDEV(G59:G65)/SQRT(U14)</f>
        <v>4.8999952654603463E-3</v>
      </c>
    </row>
    <row r="17" spans="1:21">
      <c r="A17" s="113"/>
      <c r="B17" s="16">
        <v>10</v>
      </c>
      <c r="C17" s="35">
        <v>500</v>
      </c>
      <c r="D17" s="35">
        <v>12000</v>
      </c>
      <c r="E17" s="35">
        <v>24</v>
      </c>
      <c r="F17" s="82">
        <f>SUM($C$5:C17)/$S$19</f>
        <v>0.49017773620205801</v>
      </c>
      <c r="G17" s="36">
        <v>6.4811519999999997E-2</v>
      </c>
      <c r="H17" s="37">
        <v>32.405760000000001</v>
      </c>
      <c r="I17" s="38">
        <f t="shared" si="0"/>
        <v>24.150000000000002</v>
      </c>
      <c r="J17" s="78">
        <f t="shared" si="1"/>
        <v>13.5</v>
      </c>
      <c r="K17" s="47">
        <f t="shared" si="2"/>
        <v>28.085431111699695</v>
      </c>
      <c r="L17" s="93">
        <f t="shared" si="6"/>
        <v>16.878000000000004</v>
      </c>
      <c r="M17" s="39">
        <f t="shared" si="3"/>
        <v>0.74523788363550192</v>
      </c>
      <c r="N17" s="39">
        <f t="shared" si="4"/>
        <v>0.41659260575897616</v>
      </c>
      <c r="O17" s="82">
        <f t="shared" si="5"/>
        <v>0.86668021708794041</v>
      </c>
      <c r="P17" s="61">
        <f t="shared" si="7"/>
        <v>0.52083333333333348</v>
      </c>
      <c r="Q17" s="5"/>
      <c r="R17" s="18" t="s">
        <v>22</v>
      </c>
      <c r="S17" s="17">
        <f>TINV(0.05,S14-1)*S16</f>
        <v>4.6649511099339852E-3</v>
      </c>
      <c r="T17" s="17">
        <f>TINV(0.05,T14-1)*T16</f>
        <v>6.9260507819425693E-3</v>
      </c>
      <c r="U17" s="17">
        <f t="shared" ref="U17" si="8">TINV(0.05,U14-1)*U16</f>
        <v>1.1989856462518976E-2</v>
      </c>
    </row>
    <row r="18" spans="1:21" ht="28.5">
      <c r="A18" s="113"/>
      <c r="B18" s="16">
        <v>11</v>
      </c>
      <c r="C18" s="35">
        <v>600</v>
      </c>
      <c r="D18" s="35">
        <v>14000</v>
      </c>
      <c r="E18" s="35">
        <v>23.333333333333332</v>
      </c>
      <c r="F18" s="82">
        <f>SUM($C$5:C18)/$S$19</f>
        <v>0.54630495790458378</v>
      </c>
      <c r="G18" s="36">
        <v>6.3011200000000003E-2</v>
      </c>
      <c r="H18" s="37">
        <v>37.806719999999999</v>
      </c>
      <c r="I18" s="38">
        <f t="shared" si="0"/>
        <v>28.98</v>
      </c>
      <c r="J18" s="78">
        <f t="shared" si="1"/>
        <v>16.2</v>
      </c>
      <c r="K18" s="47">
        <f t="shared" si="2"/>
        <v>33.702517334039634</v>
      </c>
      <c r="L18" s="93">
        <f t="shared" si="6"/>
        <v>20.253600000000006</v>
      </c>
      <c r="M18" s="39">
        <f t="shared" si="3"/>
        <v>0.76653039459651617</v>
      </c>
      <c r="N18" s="39">
        <f t="shared" si="4"/>
        <v>0.42849525163780405</v>
      </c>
      <c r="O18" s="82">
        <f t="shared" si="5"/>
        <v>0.89144250900473876</v>
      </c>
      <c r="P18" s="61">
        <f t="shared" si="7"/>
        <v>0.53571428571428592</v>
      </c>
      <c r="Q18" s="5"/>
      <c r="R18" s="20" t="s">
        <v>31</v>
      </c>
      <c r="S18" s="21">
        <f>S15-S17</f>
        <v>5.6170862223399391E-2</v>
      </c>
      <c r="T18" s="21">
        <f t="shared" ref="T18:U18" si="9">T15-T17</f>
        <v>4.302983692794754E-2</v>
      </c>
      <c r="U18" s="21">
        <f t="shared" si="9"/>
        <v>2.9576460362877859E-2</v>
      </c>
    </row>
    <row r="19" spans="1:21">
      <c r="A19" s="113"/>
      <c r="B19" s="16">
        <v>12</v>
      </c>
      <c r="C19" s="35">
        <v>600</v>
      </c>
      <c r="D19" s="35">
        <v>14000</v>
      </c>
      <c r="E19" s="35">
        <v>23.333333333333332</v>
      </c>
      <c r="F19" s="82">
        <f>SUM($C$5:C19)/$S$19</f>
        <v>0.60243217960710949</v>
      </c>
      <c r="G19" s="36">
        <v>6.3011200000000003E-2</v>
      </c>
      <c r="H19" s="37">
        <v>37.806719999999999</v>
      </c>
      <c r="I19" s="38">
        <f t="shared" si="0"/>
        <v>28.98</v>
      </c>
      <c r="J19" s="78">
        <f t="shared" si="1"/>
        <v>16.2</v>
      </c>
      <c r="K19" s="47">
        <f t="shared" si="2"/>
        <v>33.702517334039634</v>
      </c>
      <c r="L19" s="93">
        <f t="shared" si="6"/>
        <v>20.253600000000006</v>
      </c>
      <c r="M19" s="39">
        <f t="shared" si="3"/>
        <v>0.76653039459651617</v>
      </c>
      <c r="N19" s="39">
        <f t="shared" si="4"/>
        <v>0.42849525163780405</v>
      </c>
      <c r="O19" s="82">
        <f t="shared" si="5"/>
        <v>0.89144250900473876</v>
      </c>
      <c r="P19" s="61">
        <f t="shared" si="7"/>
        <v>0.53571428571428592</v>
      </c>
      <c r="Q19" s="5"/>
      <c r="R19" s="18" t="s">
        <v>33</v>
      </c>
      <c r="S19" s="101">
        <f>SUM(C5:C33)</f>
        <v>10690</v>
      </c>
      <c r="T19" s="101">
        <f>SUM(C34:C58)</f>
        <v>46530</v>
      </c>
      <c r="U19" s="101">
        <f>SUM(C59:C65)</f>
        <v>30866</v>
      </c>
    </row>
    <row r="20" spans="1:21">
      <c r="A20" s="113"/>
      <c r="B20" s="16">
        <v>13</v>
      </c>
      <c r="C20" s="35">
        <v>360</v>
      </c>
      <c r="D20" s="35">
        <v>8000</v>
      </c>
      <c r="E20" s="35">
        <v>22.222222222222221</v>
      </c>
      <c r="F20" s="82">
        <f>SUM($C$5:C20)/$S$19</f>
        <v>0.63610851262862489</v>
      </c>
      <c r="G20" s="36">
        <v>6.001066666666667E-2</v>
      </c>
      <c r="H20" s="37">
        <v>21.603840000000002</v>
      </c>
      <c r="I20" s="38">
        <f t="shared" si="0"/>
        <v>17.388000000000002</v>
      </c>
      <c r="J20" s="78">
        <f t="shared" si="1"/>
        <v>9.7200000000000006</v>
      </c>
      <c r="K20" s="47">
        <f t="shared" si="2"/>
        <v>20.221510400423782</v>
      </c>
      <c r="L20" s="93">
        <f t="shared" si="6"/>
        <v>12.152160000000002</v>
      </c>
      <c r="M20" s="39">
        <f t="shared" si="3"/>
        <v>0.80485691432634199</v>
      </c>
      <c r="N20" s="39">
        <f t="shared" si="4"/>
        <v>0.4499200142196943</v>
      </c>
      <c r="O20" s="82">
        <f t="shared" si="5"/>
        <v>0.93601463445497557</v>
      </c>
      <c r="P20" s="61">
        <f t="shared" si="7"/>
        <v>0.5625</v>
      </c>
      <c r="Q20" s="5"/>
      <c r="R20" s="102" t="s">
        <v>39</v>
      </c>
      <c r="S20" s="103">
        <f>G32</f>
        <v>3.3756000000000008E-2</v>
      </c>
      <c r="T20" s="103">
        <f>G56</f>
        <v>3.0005333333333335E-2</v>
      </c>
      <c r="U20" s="103">
        <f>G65</f>
        <v>2.7004800000000002E-2</v>
      </c>
    </row>
    <row r="21" spans="1:21">
      <c r="A21" s="113"/>
      <c r="B21" s="16">
        <v>14</v>
      </c>
      <c r="C21" s="35">
        <v>90</v>
      </c>
      <c r="D21" s="35">
        <v>1800</v>
      </c>
      <c r="E21" s="35">
        <v>20</v>
      </c>
      <c r="F21" s="82">
        <f>SUM($C$5:C21)/$S$19</f>
        <v>0.64452759588400377</v>
      </c>
      <c r="G21" s="36">
        <v>5.4009600000000005E-2</v>
      </c>
      <c r="H21" s="37">
        <v>4.8608640000000003</v>
      </c>
      <c r="I21" s="38">
        <f t="shared" si="0"/>
        <v>4.3470000000000004</v>
      </c>
      <c r="J21" s="78">
        <f t="shared" si="1"/>
        <v>2.4300000000000002</v>
      </c>
      <c r="K21" s="47">
        <f t="shared" si="2"/>
        <v>5.0553776001059454</v>
      </c>
      <c r="L21" s="93">
        <f t="shared" si="6"/>
        <v>3.0380400000000005</v>
      </c>
      <c r="M21" s="39">
        <f t="shared" si="3"/>
        <v>0.89428546036260226</v>
      </c>
      <c r="N21" s="39">
        <f t="shared" si="4"/>
        <v>0.49991112691077144</v>
      </c>
      <c r="O21" s="82">
        <f t="shared" si="5"/>
        <v>1.0400162605055285</v>
      </c>
      <c r="P21" s="61">
        <f t="shared" si="7"/>
        <v>0.62500000000000011</v>
      </c>
      <c r="Q21" s="5"/>
    </row>
    <row r="22" spans="1:21">
      <c r="A22" s="113"/>
      <c r="B22" s="16">
        <v>15</v>
      </c>
      <c r="C22" s="35">
        <v>100</v>
      </c>
      <c r="D22" s="35">
        <v>2000</v>
      </c>
      <c r="E22" s="35">
        <v>20</v>
      </c>
      <c r="F22" s="82">
        <f>SUM($C$5:C22)/$S$19</f>
        <v>0.65388213283442465</v>
      </c>
      <c r="G22" s="36">
        <v>5.4009600000000005E-2</v>
      </c>
      <c r="H22" s="37">
        <v>5.4009600000000004</v>
      </c>
      <c r="I22" s="38">
        <f t="shared" si="0"/>
        <v>4.83</v>
      </c>
      <c r="J22" s="78">
        <f t="shared" si="1"/>
        <v>2.7</v>
      </c>
      <c r="K22" s="47">
        <f t="shared" si="2"/>
        <v>5.6170862223399389</v>
      </c>
      <c r="L22" s="93">
        <f t="shared" si="6"/>
        <v>3.3756000000000008</v>
      </c>
      <c r="M22" s="39">
        <f t="shared" si="3"/>
        <v>0.89428546036260215</v>
      </c>
      <c r="N22" s="39">
        <f t="shared" si="4"/>
        <v>0.49991112691077139</v>
      </c>
      <c r="O22" s="82">
        <f t="shared" si="5"/>
        <v>1.0400162605055283</v>
      </c>
      <c r="P22" s="61">
        <f t="shared" si="7"/>
        <v>0.62500000000000011</v>
      </c>
      <c r="Q22" s="5"/>
    </row>
    <row r="23" spans="1:21">
      <c r="A23" s="113"/>
      <c r="B23" s="16">
        <v>16</v>
      </c>
      <c r="C23" s="35">
        <v>100</v>
      </c>
      <c r="D23" s="35">
        <v>2000</v>
      </c>
      <c r="E23" s="35">
        <v>20</v>
      </c>
      <c r="F23" s="82">
        <f>SUM($C$5:C23)/$S$19</f>
        <v>0.66323666978484563</v>
      </c>
      <c r="G23" s="36">
        <v>5.4009600000000005E-2</v>
      </c>
      <c r="H23" s="37">
        <v>5.4009600000000004</v>
      </c>
      <c r="I23" s="38">
        <f t="shared" si="0"/>
        <v>4.83</v>
      </c>
      <c r="J23" s="78">
        <f t="shared" si="1"/>
        <v>2.7</v>
      </c>
      <c r="K23" s="47">
        <f t="shared" si="2"/>
        <v>5.6170862223399389</v>
      </c>
      <c r="L23" s="93">
        <f t="shared" si="6"/>
        <v>3.3756000000000008</v>
      </c>
      <c r="M23" s="39">
        <f t="shared" si="3"/>
        <v>0.89428546036260215</v>
      </c>
      <c r="N23" s="39">
        <f t="shared" si="4"/>
        <v>0.49991112691077139</v>
      </c>
      <c r="O23" s="82">
        <f t="shared" si="5"/>
        <v>1.0400162605055283</v>
      </c>
      <c r="P23" s="61">
        <f t="shared" si="7"/>
        <v>0.62500000000000011</v>
      </c>
      <c r="Q23" s="5"/>
    </row>
    <row r="24" spans="1:21">
      <c r="A24" s="113"/>
      <c r="B24" s="16">
        <v>17</v>
      </c>
      <c r="C24" s="35">
        <v>100</v>
      </c>
      <c r="D24" s="35">
        <v>2000</v>
      </c>
      <c r="E24" s="35">
        <v>20</v>
      </c>
      <c r="F24" s="82">
        <f>SUM($C$5:C24)/$S$19</f>
        <v>0.67259120673526662</v>
      </c>
      <c r="G24" s="36">
        <v>5.4009600000000005E-2</v>
      </c>
      <c r="H24" s="37">
        <v>5.4009600000000004</v>
      </c>
      <c r="I24" s="38">
        <f t="shared" si="0"/>
        <v>4.83</v>
      </c>
      <c r="J24" s="78">
        <f t="shared" si="1"/>
        <v>2.7</v>
      </c>
      <c r="K24" s="47">
        <f t="shared" si="2"/>
        <v>5.6170862223399389</v>
      </c>
      <c r="L24" s="93">
        <f t="shared" si="6"/>
        <v>3.3756000000000008</v>
      </c>
      <c r="M24" s="39">
        <f t="shared" si="3"/>
        <v>0.89428546036260215</v>
      </c>
      <c r="N24" s="39">
        <f t="shared" si="4"/>
        <v>0.49991112691077139</v>
      </c>
      <c r="O24" s="82">
        <f t="shared" si="5"/>
        <v>1.0400162605055283</v>
      </c>
      <c r="P24" s="61">
        <f t="shared" si="7"/>
        <v>0.62500000000000011</v>
      </c>
      <c r="Q24" s="5"/>
    </row>
    <row r="25" spans="1:21">
      <c r="A25" s="113"/>
      <c r="B25" s="16">
        <v>40</v>
      </c>
      <c r="C25" s="35">
        <v>100</v>
      </c>
      <c r="D25" s="35">
        <v>2000</v>
      </c>
      <c r="E25" s="35">
        <v>20</v>
      </c>
      <c r="F25" s="82">
        <f>SUM($C$5:C25)/$S$19</f>
        <v>0.68194574368568761</v>
      </c>
      <c r="G25" s="36">
        <v>5.4009600000000005E-2</v>
      </c>
      <c r="H25" s="37">
        <v>5.4009600000000004</v>
      </c>
      <c r="I25" s="38">
        <f t="shared" si="0"/>
        <v>4.83</v>
      </c>
      <c r="J25" s="78">
        <f t="shared" si="1"/>
        <v>2.7</v>
      </c>
      <c r="K25" s="47">
        <f t="shared" si="2"/>
        <v>5.6170862223399389</v>
      </c>
      <c r="L25" s="93">
        <f t="shared" si="6"/>
        <v>3.3756000000000008</v>
      </c>
      <c r="M25" s="39">
        <f t="shared" si="3"/>
        <v>0.89428546036260215</v>
      </c>
      <c r="N25" s="39">
        <f t="shared" si="4"/>
        <v>0.49991112691077139</v>
      </c>
      <c r="O25" s="82">
        <f t="shared" si="5"/>
        <v>1.0400162605055283</v>
      </c>
      <c r="P25" s="61">
        <f t="shared" si="7"/>
        <v>0.62500000000000011</v>
      </c>
      <c r="Q25" s="5"/>
    </row>
    <row r="26" spans="1:21">
      <c r="A26" s="113"/>
      <c r="B26" s="16">
        <v>22</v>
      </c>
      <c r="C26" s="35">
        <v>100</v>
      </c>
      <c r="D26" s="35">
        <v>2000</v>
      </c>
      <c r="E26" s="35">
        <v>20</v>
      </c>
      <c r="F26" s="82">
        <f>SUM($C$5:C26)/$S$19</f>
        <v>0.69130028063610849</v>
      </c>
      <c r="G26" s="36">
        <v>5.4009600000000005E-2</v>
      </c>
      <c r="H26" s="37">
        <v>5.4009600000000004</v>
      </c>
      <c r="I26" s="38">
        <f t="shared" si="0"/>
        <v>4.83</v>
      </c>
      <c r="J26" s="78">
        <f t="shared" si="1"/>
        <v>2.7</v>
      </c>
      <c r="K26" s="47">
        <f t="shared" si="2"/>
        <v>5.6170862223399389</v>
      </c>
      <c r="L26" s="93">
        <f t="shared" si="6"/>
        <v>3.3756000000000008</v>
      </c>
      <c r="M26" s="39">
        <f t="shared" si="3"/>
        <v>0.89428546036260215</v>
      </c>
      <c r="N26" s="39">
        <f t="shared" si="4"/>
        <v>0.49991112691077139</v>
      </c>
      <c r="O26" s="82">
        <f t="shared" si="5"/>
        <v>1.0400162605055283</v>
      </c>
      <c r="P26" s="61">
        <f t="shared" si="7"/>
        <v>0.62500000000000011</v>
      </c>
      <c r="Q26" s="5"/>
    </row>
    <row r="27" spans="1:21">
      <c r="A27" s="113"/>
      <c r="B27" s="16">
        <v>18</v>
      </c>
      <c r="C27" s="35">
        <v>100</v>
      </c>
      <c r="D27" s="35">
        <v>2000</v>
      </c>
      <c r="E27" s="35">
        <v>20</v>
      </c>
      <c r="F27" s="82">
        <f>SUM($C$5:C27)/$S$19</f>
        <v>0.70065481758652948</v>
      </c>
      <c r="G27" s="36">
        <v>5.4009600000000005E-2</v>
      </c>
      <c r="H27" s="37">
        <v>5.4009600000000004</v>
      </c>
      <c r="I27" s="38">
        <f t="shared" si="0"/>
        <v>4.83</v>
      </c>
      <c r="J27" s="78">
        <f t="shared" si="1"/>
        <v>2.7</v>
      </c>
      <c r="K27" s="47">
        <f t="shared" si="2"/>
        <v>5.6170862223399389</v>
      </c>
      <c r="L27" s="93">
        <f t="shared" si="6"/>
        <v>3.3756000000000008</v>
      </c>
      <c r="M27" s="39">
        <f t="shared" si="3"/>
        <v>0.89428546036260215</v>
      </c>
      <c r="N27" s="39">
        <f t="shared" si="4"/>
        <v>0.49991112691077139</v>
      </c>
      <c r="O27" s="82">
        <f t="shared" si="5"/>
        <v>1.0400162605055283</v>
      </c>
      <c r="P27" s="61">
        <f t="shared" si="7"/>
        <v>0.62500000000000011</v>
      </c>
      <c r="Q27" s="5"/>
    </row>
    <row r="28" spans="1:21">
      <c r="A28" s="113"/>
      <c r="B28" s="16">
        <v>50</v>
      </c>
      <c r="C28" s="35">
        <v>100</v>
      </c>
      <c r="D28" s="35">
        <v>2000</v>
      </c>
      <c r="E28" s="35">
        <v>20</v>
      </c>
      <c r="F28" s="82">
        <f>SUM($C$5:C28)/$S$19</f>
        <v>0.71000935453695047</v>
      </c>
      <c r="G28" s="36">
        <v>5.4009600000000005E-2</v>
      </c>
      <c r="H28" s="37">
        <v>5.4009600000000004</v>
      </c>
      <c r="I28" s="38">
        <f t="shared" si="0"/>
        <v>4.83</v>
      </c>
      <c r="J28" s="78">
        <f t="shared" si="1"/>
        <v>2.7</v>
      </c>
      <c r="K28" s="47">
        <f t="shared" si="2"/>
        <v>5.6170862223399389</v>
      </c>
      <c r="L28" s="93">
        <f t="shared" si="6"/>
        <v>3.3756000000000008</v>
      </c>
      <c r="M28" s="39">
        <f t="shared" si="3"/>
        <v>0.89428546036260215</v>
      </c>
      <c r="N28" s="39">
        <f t="shared" si="4"/>
        <v>0.49991112691077139</v>
      </c>
      <c r="O28" s="82">
        <f t="shared" si="5"/>
        <v>1.0400162605055283</v>
      </c>
      <c r="P28" s="61">
        <f t="shared" si="7"/>
        <v>0.62500000000000011</v>
      </c>
      <c r="Q28" s="5"/>
    </row>
    <row r="29" spans="1:21">
      <c r="A29" s="113"/>
      <c r="B29" s="16">
        <v>19</v>
      </c>
      <c r="C29" s="35">
        <v>200</v>
      </c>
      <c r="D29" s="35">
        <v>4000</v>
      </c>
      <c r="E29" s="35">
        <v>20</v>
      </c>
      <c r="F29" s="82">
        <f>SUM($C$5:C29)/$S$19</f>
        <v>0.72871842843779233</v>
      </c>
      <c r="G29" s="36">
        <v>5.4009600000000005E-2</v>
      </c>
      <c r="H29" s="37">
        <v>10.801920000000001</v>
      </c>
      <c r="I29" s="38">
        <f t="shared" si="0"/>
        <v>9.66</v>
      </c>
      <c r="J29" s="78">
        <f t="shared" si="1"/>
        <v>5.4</v>
      </c>
      <c r="K29" s="47">
        <f t="shared" si="2"/>
        <v>11.234172444679878</v>
      </c>
      <c r="L29" s="93">
        <f t="shared" si="6"/>
        <v>6.7512000000000016</v>
      </c>
      <c r="M29" s="39">
        <f t="shared" si="3"/>
        <v>0.89428546036260215</v>
      </c>
      <c r="N29" s="39">
        <f t="shared" si="4"/>
        <v>0.49991112691077139</v>
      </c>
      <c r="O29" s="82">
        <f t="shared" si="5"/>
        <v>1.0400162605055283</v>
      </c>
      <c r="P29" s="61">
        <f t="shared" si="7"/>
        <v>0.62500000000000011</v>
      </c>
      <c r="Q29" s="5"/>
    </row>
    <row r="30" spans="1:21">
      <c r="A30" s="113"/>
      <c r="B30" s="16">
        <v>20</v>
      </c>
      <c r="C30" s="35">
        <v>600</v>
      </c>
      <c r="D30" s="35">
        <v>12000</v>
      </c>
      <c r="E30" s="35">
        <v>20</v>
      </c>
      <c r="F30" s="82">
        <f>SUM($C$5:C30)/$S$19</f>
        <v>0.78484565014031804</v>
      </c>
      <c r="G30" s="36">
        <v>5.4009599999999998E-2</v>
      </c>
      <c r="H30" s="37">
        <v>32.405760000000001</v>
      </c>
      <c r="I30" s="38">
        <f t="shared" si="0"/>
        <v>28.98</v>
      </c>
      <c r="J30" s="78">
        <f t="shared" si="1"/>
        <v>16.2</v>
      </c>
      <c r="K30" s="47">
        <f t="shared" si="2"/>
        <v>33.702517334039634</v>
      </c>
      <c r="L30" s="93">
        <f t="shared" si="6"/>
        <v>20.253600000000006</v>
      </c>
      <c r="M30" s="39">
        <f t="shared" si="3"/>
        <v>0.89428546036260215</v>
      </c>
      <c r="N30" s="39">
        <f t="shared" si="4"/>
        <v>0.49991112691077139</v>
      </c>
      <c r="O30" s="82">
        <f t="shared" si="5"/>
        <v>1.0400162605055285</v>
      </c>
      <c r="P30" s="61">
        <f t="shared" si="7"/>
        <v>0.62500000000000011</v>
      </c>
      <c r="Q30" s="5"/>
    </row>
    <row r="31" spans="1:21">
      <c r="A31" s="113"/>
      <c r="B31" s="16">
        <v>21</v>
      </c>
      <c r="C31" s="35">
        <v>800</v>
      </c>
      <c r="D31" s="35">
        <v>15000</v>
      </c>
      <c r="E31" s="35">
        <v>18.75</v>
      </c>
      <c r="F31" s="39">
        <f>SUM($C$5:C31)/$S$19</f>
        <v>0.85968194574368573</v>
      </c>
      <c r="G31" s="41">
        <v>5.0634000000000005E-2</v>
      </c>
      <c r="H31" s="37">
        <v>40.507200000000005</v>
      </c>
      <c r="I31" s="38">
        <f t="shared" si="0"/>
        <v>38.64</v>
      </c>
      <c r="J31" s="78">
        <f t="shared" si="1"/>
        <v>21.6</v>
      </c>
      <c r="K31" s="47">
        <f t="shared" si="2"/>
        <v>44.936689778719511</v>
      </c>
      <c r="L31" s="93">
        <f t="shared" si="6"/>
        <v>27.004800000000007</v>
      </c>
      <c r="M31" s="39">
        <f t="shared" si="3"/>
        <v>0.95390449105344222</v>
      </c>
      <c r="N31" s="39">
        <f t="shared" si="4"/>
        <v>0.53323853537148946</v>
      </c>
      <c r="O31" s="82">
        <f t="shared" si="5"/>
        <v>1.1093506778725635</v>
      </c>
      <c r="P31" s="61">
        <f t="shared" si="7"/>
        <v>0.66666666666666674</v>
      </c>
      <c r="Q31" s="5"/>
    </row>
    <row r="32" spans="1:21">
      <c r="A32" s="113"/>
      <c r="B32" s="16">
        <v>28</v>
      </c>
      <c r="C32" s="35">
        <v>540</v>
      </c>
      <c r="D32" s="35">
        <v>6750</v>
      </c>
      <c r="E32" s="35">
        <v>12.5</v>
      </c>
      <c r="F32" s="85">
        <f>SUM($C$5:C32)/$S$19</f>
        <v>0.91019644527595889</v>
      </c>
      <c r="G32" s="86">
        <v>3.3756000000000008E-2</v>
      </c>
      <c r="H32" s="37">
        <v>18.228240000000003</v>
      </c>
      <c r="I32" s="38">
        <f t="shared" si="0"/>
        <v>26.082000000000001</v>
      </c>
      <c r="J32" s="78">
        <f t="shared" si="1"/>
        <v>14.58</v>
      </c>
      <c r="K32" s="47">
        <f t="shared" si="2"/>
        <v>30.332265600635672</v>
      </c>
      <c r="L32" s="93">
        <f t="shared" si="6"/>
        <v>18.228240000000003</v>
      </c>
      <c r="M32" s="39">
        <f t="shared" si="3"/>
        <v>1.4308567365801632</v>
      </c>
      <c r="N32" s="39">
        <f t="shared" si="4"/>
        <v>0.79985780305723408</v>
      </c>
      <c r="O32" s="82">
        <f t="shared" si="5"/>
        <v>1.6640260168088454</v>
      </c>
      <c r="P32" s="61">
        <f t="shared" si="7"/>
        <v>1</v>
      </c>
      <c r="Q32" s="5"/>
    </row>
    <row r="33" spans="1:17" ht="15" thickBot="1">
      <c r="A33" s="114"/>
      <c r="B33" s="62">
        <v>51</v>
      </c>
      <c r="C33" s="63">
        <v>960</v>
      </c>
      <c r="D33" s="63">
        <v>12000</v>
      </c>
      <c r="E33" s="63">
        <v>12.5</v>
      </c>
      <c r="F33" s="104">
        <f>SUM($C$5:C33)/$S$19</f>
        <v>1</v>
      </c>
      <c r="G33" s="84">
        <v>3.3756000000000001E-2</v>
      </c>
      <c r="H33" s="64">
        <v>32.405760000000001</v>
      </c>
      <c r="I33" s="65">
        <f t="shared" si="0"/>
        <v>46.368000000000002</v>
      </c>
      <c r="J33" s="98">
        <f t="shared" si="1"/>
        <v>25.919999999999998</v>
      </c>
      <c r="K33" s="99">
        <f t="shared" si="2"/>
        <v>53.924027734463415</v>
      </c>
      <c r="L33" s="105">
        <f t="shared" si="6"/>
        <v>32.405760000000008</v>
      </c>
      <c r="M33" s="100">
        <f t="shared" si="3"/>
        <v>1.4308567365801637</v>
      </c>
      <c r="N33" s="100">
        <f t="shared" si="4"/>
        <v>0.7998578030572342</v>
      </c>
      <c r="O33" s="87">
        <f t="shared" si="5"/>
        <v>1.6640260168088454</v>
      </c>
      <c r="P33" s="67">
        <f t="shared" si="7"/>
        <v>1.0000000000000002</v>
      </c>
      <c r="Q33" s="5"/>
    </row>
    <row r="34" spans="1:17">
      <c r="A34" s="109" t="s">
        <v>25</v>
      </c>
      <c r="B34" s="54">
        <v>53</v>
      </c>
      <c r="C34" s="55">
        <v>2000</v>
      </c>
      <c r="D34" s="55">
        <v>60000</v>
      </c>
      <c r="E34" s="55">
        <v>30</v>
      </c>
      <c r="F34" s="80">
        <f>SUM($C$34:C34)/$T$19</f>
        <v>4.2983021706425963E-2</v>
      </c>
      <c r="G34" s="56">
        <v>8.1014400000000014E-2</v>
      </c>
      <c r="H34" s="57">
        <v>162.02880000000002</v>
      </c>
      <c r="I34" s="58">
        <f t="shared" si="0"/>
        <v>96.600000000000009</v>
      </c>
      <c r="J34" s="94">
        <f t="shared" si="1"/>
        <v>54</v>
      </c>
      <c r="K34" s="95">
        <f t="shared" ref="K34:K58" si="10">C34*$T$18</f>
        <v>86.059673855895085</v>
      </c>
      <c r="L34" s="96">
        <f>C34*$T$20</f>
        <v>60.010666666666673</v>
      </c>
      <c r="M34" s="59">
        <f t="shared" si="3"/>
        <v>0.59619030690840147</v>
      </c>
      <c r="N34" s="59">
        <f t="shared" si="4"/>
        <v>0.33327408460718089</v>
      </c>
      <c r="O34" s="80">
        <f t="shared" si="5"/>
        <v>0.53113813010955502</v>
      </c>
      <c r="P34" s="60">
        <f t="shared" si="7"/>
        <v>0.37037037037037035</v>
      </c>
      <c r="Q34" s="5"/>
    </row>
    <row r="35" spans="1:17">
      <c r="A35" s="110"/>
      <c r="B35" s="16">
        <v>52</v>
      </c>
      <c r="C35" s="35">
        <v>1980</v>
      </c>
      <c r="D35" s="35">
        <v>59400</v>
      </c>
      <c r="E35" s="35">
        <v>30</v>
      </c>
      <c r="F35" s="82">
        <f>SUM($C$34:C35)/$T$19</f>
        <v>8.5536213195787664E-2</v>
      </c>
      <c r="G35" s="36">
        <v>8.10144E-2</v>
      </c>
      <c r="H35" s="37">
        <v>160.408512</v>
      </c>
      <c r="I35" s="38">
        <f t="shared" si="0"/>
        <v>95.634</v>
      </c>
      <c r="J35" s="78">
        <f t="shared" si="1"/>
        <v>53.46</v>
      </c>
      <c r="K35" s="47">
        <f t="shared" si="10"/>
        <v>85.199077117336131</v>
      </c>
      <c r="L35" s="93">
        <f t="shared" ref="L35:L58" si="11">C35*$T$20</f>
        <v>59.410560000000004</v>
      </c>
      <c r="M35" s="39">
        <f t="shared" si="3"/>
        <v>0.59619030690840147</v>
      </c>
      <c r="N35" s="39">
        <f t="shared" si="4"/>
        <v>0.33327408460718094</v>
      </c>
      <c r="O35" s="82">
        <f t="shared" si="5"/>
        <v>0.53113813010955513</v>
      </c>
      <c r="P35" s="61">
        <f t="shared" si="7"/>
        <v>0.37037037037037041</v>
      </c>
      <c r="Q35" s="5"/>
    </row>
    <row r="36" spans="1:17">
      <c r="A36" s="110"/>
      <c r="B36" s="16">
        <v>27</v>
      </c>
      <c r="C36" s="35">
        <v>1470</v>
      </c>
      <c r="D36" s="35">
        <v>37800</v>
      </c>
      <c r="E36" s="35">
        <v>25.714285714285715</v>
      </c>
      <c r="F36" s="82">
        <f>SUM($C$34:C36)/$T$19</f>
        <v>0.11712873415001075</v>
      </c>
      <c r="G36" s="36">
        <v>6.9440914285714278E-2</v>
      </c>
      <c r="H36" s="37">
        <v>102.07814399999999</v>
      </c>
      <c r="I36" s="38">
        <f t="shared" si="0"/>
        <v>71.001000000000005</v>
      </c>
      <c r="J36" s="78">
        <f t="shared" si="1"/>
        <v>39.69</v>
      </c>
      <c r="K36" s="47">
        <f t="shared" si="10"/>
        <v>63.253860284082883</v>
      </c>
      <c r="L36" s="93">
        <f t="shared" si="11"/>
        <v>44.107840000000003</v>
      </c>
      <c r="M36" s="39">
        <f t="shared" si="3"/>
        <v>0.69555535805980184</v>
      </c>
      <c r="N36" s="39">
        <f t="shared" si="4"/>
        <v>0.38881976537504442</v>
      </c>
      <c r="O36" s="82">
        <f t="shared" si="5"/>
        <v>0.619661151794481</v>
      </c>
      <c r="P36" s="61">
        <f t="shared" si="7"/>
        <v>0.4320987654320988</v>
      </c>
      <c r="Q36" s="5"/>
    </row>
    <row r="37" spans="1:17">
      <c r="A37" s="110"/>
      <c r="B37" s="16">
        <v>54</v>
      </c>
      <c r="C37" s="35">
        <v>1200</v>
      </c>
      <c r="D37" s="35">
        <v>30000</v>
      </c>
      <c r="E37" s="35">
        <v>25</v>
      </c>
      <c r="F37" s="82">
        <f>SUM($C$34:C37)/$T$19</f>
        <v>0.14291854717386632</v>
      </c>
      <c r="G37" s="36">
        <v>6.7512000000000003E-2</v>
      </c>
      <c r="H37" s="37">
        <v>81.014400000000009</v>
      </c>
      <c r="I37" s="38">
        <f t="shared" ref="I37:I65" si="12">$I$3*C37</f>
        <v>57.96</v>
      </c>
      <c r="J37" s="78">
        <f t="shared" ref="J37:J65" si="13">$J$3*C37</f>
        <v>32.4</v>
      </c>
      <c r="K37" s="47">
        <f t="shared" si="10"/>
        <v>51.635804313537051</v>
      </c>
      <c r="L37" s="93">
        <f t="shared" si="11"/>
        <v>36.006399999999999</v>
      </c>
      <c r="M37" s="39">
        <f t="shared" ref="M37:M65" si="14">I37/H37</f>
        <v>0.71542836829008172</v>
      </c>
      <c r="N37" s="39">
        <f t="shared" ref="N37:N65" si="15">J37/H37</f>
        <v>0.3999289015286171</v>
      </c>
      <c r="O37" s="82">
        <f t="shared" ref="O37:O65" si="16">K37/H37</f>
        <v>0.63736575613146607</v>
      </c>
      <c r="P37" s="61">
        <f t="shared" si="7"/>
        <v>0.44444444444444436</v>
      </c>
      <c r="Q37" s="5"/>
    </row>
    <row r="38" spans="1:17">
      <c r="A38" s="110"/>
      <c r="B38" s="16">
        <v>55</v>
      </c>
      <c r="C38" s="35">
        <v>1800</v>
      </c>
      <c r="D38" s="35">
        <v>43200</v>
      </c>
      <c r="E38" s="35">
        <v>24</v>
      </c>
      <c r="F38" s="82">
        <f>SUM($C$34:C38)/$T$19</f>
        <v>0.18160326670964969</v>
      </c>
      <c r="G38" s="36">
        <v>6.4811519999999997E-2</v>
      </c>
      <c r="H38" s="37">
        <v>116.66073599999999</v>
      </c>
      <c r="I38" s="38">
        <f t="shared" si="12"/>
        <v>86.94</v>
      </c>
      <c r="J38" s="78">
        <f t="shared" si="13"/>
        <v>48.6</v>
      </c>
      <c r="K38" s="47">
        <f t="shared" si="10"/>
        <v>77.453706470305576</v>
      </c>
      <c r="L38" s="93">
        <f t="shared" si="11"/>
        <v>54.009600000000006</v>
      </c>
      <c r="M38" s="39">
        <f t="shared" si="14"/>
        <v>0.74523788363550192</v>
      </c>
      <c r="N38" s="39">
        <f t="shared" si="15"/>
        <v>0.41659260575897622</v>
      </c>
      <c r="O38" s="82">
        <f t="shared" si="16"/>
        <v>0.66392266263694399</v>
      </c>
      <c r="P38" s="61">
        <f t="shared" si="7"/>
        <v>0.46296296296296308</v>
      </c>
      <c r="Q38" s="5"/>
    </row>
    <row r="39" spans="1:17">
      <c r="A39" s="110"/>
      <c r="B39" s="16">
        <v>23</v>
      </c>
      <c r="C39" s="35">
        <v>2000</v>
      </c>
      <c r="D39" s="35">
        <v>48000</v>
      </c>
      <c r="E39" s="35">
        <v>24</v>
      </c>
      <c r="F39" s="82">
        <f>SUM($C$34:C39)/$T$19</f>
        <v>0.22458628841607564</v>
      </c>
      <c r="G39" s="36">
        <v>6.4811519999999997E-2</v>
      </c>
      <c r="H39" s="37">
        <v>129.62304</v>
      </c>
      <c r="I39" s="38">
        <f t="shared" si="12"/>
        <v>96.600000000000009</v>
      </c>
      <c r="J39" s="78">
        <f t="shared" si="13"/>
        <v>54</v>
      </c>
      <c r="K39" s="47">
        <f t="shared" si="10"/>
        <v>86.059673855895085</v>
      </c>
      <c r="L39" s="93">
        <f t="shared" si="11"/>
        <v>60.010666666666673</v>
      </c>
      <c r="M39" s="39">
        <f t="shared" si="14"/>
        <v>0.74523788363550192</v>
      </c>
      <c r="N39" s="39">
        <f t="shared" si="15"/>
        <v>0.41659260575897616</v>
      </c>
      <c r="O39" s="82">
        <f t="shared" si="16"/>
        <v>0.66392266263694388</v>
      </c>
      <c r="P39" s="61">
        <f t="shared" si="7"/>
        <v>0.46296296296296302</v>
      </c>
      <c r="Q39" s="5"/>
    </row>
    <row r="40" spans="1:17">
      <c r="A40" s="110"/>
      <c r="B40" s="16">
        <v>29</v>
      </c>
      <c r="C40" s="35">
        <v>1600</v>
      </c>
      <c r="D40" s="35">
        <v>36000</v>
      </c>
      <c r="E40" s="35">
        <v>22.5</v>
      </c>
      <c r="F40" s="82">
        <f>SUM($C$34:C40)/$T$19</f>
        <v>0.25897270578121639</v>
      </c>
      <c r="G40" s="36">
        <v>6.0760800000000004E-2</v>
      </c>
      <c r="H40" s="37">
        <v>97.217280000000002</v>
      </c>
      <c r="I40" s="38">
        <f t="shared" si="12"/>
        <v>77.28</v>
      </c>
      <c r="J40" s="78">
        <f t="shared" si="13"/>
        <v>43.2</v>
      </c>
      <c r="K40" s="47">
        <f t="shared" si="10"/>
        <v>68.847739084716068</v>
      </c>
      <c r="L40" s="93">
        <f t="shared" si="11"/>
        <v>48.008533333333339</v>
      </c>
      <c r="M40" s="39">
        <f t="shared" si="14"/>
        <v>0.79492040921120199</v>
      </c>
      <c r="N40" s="39">
        <f t="shared" si="15"/>
        <v>0.44436544614290796</v>
      </c>
      <c r="O40" s="82">
        <f t="shared" si="16"/>
        <v>0.70818417347940676</v>
      </c>
      <c r="P40" s="61">
        <f t="shared" si="7"/>
        <v>0.49382716049382719</v>
      </c>
      <c r="Q40" s="5"/>
    </row>
    <row r="41" spans="1:17">
      <c r="A41" s="110"/>
      <c r="B41" s="16">
        <v>56</v>
      </c>
      <c r="C41" s="35">
        <v>1680</v>
      </c>
      <c r="D41" s="35">
        <v>37800</v>
      </c>
      <c r="E41" s="35">
        <v>22.5</v>
      </c>
      <c r="F41" s="82">
        <f>SUM($C$34:C41)/$T$19</f>
        <v>0.29507844401461425</v>
      </c>
      <c r="G41" s="36">
        <v>6.0760799999999997E-2</v>
      </c>
      <c r="H41" s="37">
        <v>102.07814399999999</v>
      </c>
      <c r="I41" s="38">
        <f t="shared" si="12"/>
        <v>81.144000000000005</v>
      </c>
      <c r="J41" s="78">
        <f t="shared" si="13"/>
        <v>45.36</v>
      </c>
      <c r="K41" s="47">
        <f t="shared" si="10"/>
        <v>72.290126038951868</v>
      </c>
      <c r="L41" s="93">
        <f t="shared" si="11"/>
        <v>50.40896</v>
      </c>
      <c r="M41" s="39">
        <f t="shared" si="14"/>
        <v>0.79492040921120211</v>
      </c>
      <c r="N41" s="39">
        <f t="shared" si="15"/>
        <v>0.44436544614290796</v>
      </c>
      <c r="O41" s="82">
        <f t="shared" si="16"/>
        <v>0.70818417347940688</v>
      </c>
      <c r="P41" s="61">
        <f t="shared" si="7"/>
        <v>0.49382716049382719</v>
      </c>
      <c r="Q41" s="5"/>
    </row>
    <row r="42" spans="1:17">
      <c r="A42" s="110"/>
      <c r="B42" s="16">
        <v>1</v>
      </c>
      <c r="C42" s="35">
        <v>2000</v>
      </c>
      <c r="D42" s="35">
        <v>42000</v>
      </c>
      <c r="E42" s="35">
        <v>21</v>
      </c>
      <c r="F42" s="82">
        <f>SUM($C$34:C42)/$T$19</f>
        <v>0.33806146572104018</v>
      </c>
      <c r="G42" s="36">
        <v>5.671008000000001E-2</v>
      </c>
      <c r="H42" s="37">
        <v>113.42016000000002</v>
      </c>
      <c r="I42" s="38">
        <f t="shared" si="12"/>
        <v>96.600000000000009</v>
      </c>
      <c r="J42" s="78">
        <f t="shared" si="13"/>
        <v>54</v>
      </c>
      <c r="K42" s="47">
        <f t="shared" si="10"/>
        <v>86.059673855895085</v>
      </c>
      <c r="L42" s="93">
        <f t="shared" si="11"/>
        <v>60.010666666666673</v>
      </c>
      <c r="M42" s="39">
        <f t="shared" si="14"/>
        <v>0.85170043844057342</v>
      </c>
      <c r="N42" s="39">
        <f t="shared" si="15"/>
        <v>0.47610583515311555</v>
      </c>
      <c r="O42" s="82">
        <f t="shared" si="16"/>
        <v>0.75876875729936433</v>
      </c>
      <c r="P42" s="61">
        <f t="shared" si="7"/>
        <v>0.52910052910052907</v>
      </c>
      <c r="Q42" s="5"/>
    </row>
    <row r="43" spans="1:17">
      <c r="A43" s="110"/>
      <c r="B43" s="16">
        <v>24</v>
      </c>
      <c r="C43" s="35">
        <v>1800</v>
      </c>
      <c r="D43" s="35">
        <v>37800</v>
      </c>
      <c r="E43" s="35">
        <v>21</v>
      </c>
      <c r="F43" s="82">
        <f>SUM($C$34:C43)/$T$19</f>
        <v>0.37674618525682357</v>
      </c>
      <c r="G43" s="36">
        <v>5.6710079999999996E-2</v>
      </c>
      <c r="H43" s="37">
        <v>102.07814399999999</v>
      </c>
      <c r="I43" s="38">
        <f t="shared" si="12"/>
        <v>86.94</v>
      </c>
      <c r="J43" s="78">
        <f t="shared" si="13"/>
        <v>48.6</v>
      </c>
      <c r="K43" s="47">
        <f t="shared" si="10"/>
        <v>77.453706470305576</v>
      </c>
      <c r="L43" s="93">
        <f t="shared" si="11"/>
        <v>54.009600000000006</v>
      </c>
      <c r="M43" s="39">
        <f t="shared" si="14"/>
        <v>0.85170043844057353</v>
      </c>
      <c r="N43" s="39">
        <f t="shared" si="15"/>
        <v>0.47610583515311566</v>
      </c>
      <c r="O43" s="82">
        <f t="shared" si="16"/>
        <v>0.75876875729936455</v>
      </c>
      <c r="P43" s="61">
        <f t="shared" si="7"/>
        <v>0.52910052910052918</v>
      </c>
      <c r="Q43" s="5"/>
    </row>
    <row r="44" spans="1:17">
      <c r="A44" s="110"/>
      <c r="B44" s="16">
        <v>25</v>
      </c>
      <c r="C44" s="35">
        <v>1920</v>
      </c>
      <c r="D44" s="35">
        <v>40000</v>
      </c>
      <c r="E44" s="35">
        <v>20.833333333333332</v>
      </c>
      <c r="F44" s="82">
        <f>SUM($C$34:C44)/$T$19</f>
        <v>0.41800988609499246</v>
      </c>
      <c r="G44" s="36">
        <v>5.6260000000000004E-2</v>
      </c>
      <c r="H44" s="37">
        <v>108.01920000000001</v>
      </c>
      <c r="I44" s="38">
        <f t="shared" si="12"/>
        <v>92.736000000000004</v>
      </c>
      <c r="J44" s="78">
        <f t="shared" si="13"/>
        <v>51.839999999999996</v>
      </c>
      <c r="K44" s="47">
        <f t="shared" si="10"/>
        <v>82.61728690165927</v>
      </c>
      <c r="L44" s="93">
        <f t="shared" si="11"/>
        <v>57.610240000000005</v>
      </c>
      <c r="M44" s="39">
        <f t="shared" si="14"/>
        <v>0.85851404194809811</v>
      </c>
      <c r="N44" s="39">
        <f t="shared" si="15"/>
        <v>0.4799146818343405</v>
      </c>
      <c r="O44" s="82">
        <f t="shared" si="16"/>
        <v>0.76483890735775917</v>
      </c>
      <c r="P44" s="61">
        <f t="shared" si="7"/>
        <v>0.53333333333333333</v>
      </c>
      <c r="Q44" s="5"/>
    </row>
    <row r="45" spans="1:17">
      <c r="A45" s="110"/>
      <c r="B45" s="16">
        <v>26</v>
      </c>
      <c r="C45" s="35">
        <v>2160</v>
      </c>
      <c r="D45" s="35">
        <v>43200</v>
      </c>
      <c r="E45" s="35">
        <v>20</v>
      </c>
      <c r="F45" s="82">
        <f>SUM($C$34:C45)/$T$19</f>
        <v>0.46443154953793253</v>
      </c>
      <c r="G45" s="36">
        <v>5.4009599999999991E-2</v>
      </c>
      <c r="H45" s="37">
        <v>116.66073599999999</v>
      </c>
      <c r="I45" s="38">
        <f t="shared" si="12"/>
        <v>104.328</v>
      </c>
      <c r="J45" s="78">
        <f t="shared" si="13"/>
        <v>58.32</v>
      </c>
      <c r="K45" s="47">
        <f t="shared" si="10"/>
        <v>92.944447764366686</v>
      </c>
      <c r="L45" s="93">
        <f t="shared" si="11"/>
        <v>64.811520000000002</v>
      </c>
      <c r="M45" s="39">
        <f t="shared" si="14"/>
        <v>0.89428546036260237</v>
      </c>
      <c r="N45" s="39">
        <f t="shared" si="15"/>
        <v>0.4999111269107715</v>
      </c>
      <c r="O45" s="82">
        <f t="shared" si="16"/>
        <v>0.79670719516433275</v>
      </c>
      <c r="P45" s="61">
        <f t="shared" si="7"/>
        <v>0.55555555555555569</v>
      </c>
      <c r="Q45" s="5"/>
    </row>
    <row r="46" spans="1:17">
      <c r="A46" s="110"/>
      <c r="B46" s="16">
        <v>30</v>
      </c>
      <c r="C46" s="35">
        <v>1600</v>
      </c>
      <c r="D46" s="35">
        <v>30000</v>
      </c>
      <c r="E46" s="35">
        <v>18.75</v>
      </c>
      <c r="F46" s="82">
        <f>SUM($C$34:C46)/$T$19</f>
        <v>0.49881796690307328</v>
      </c>
      <c r="G46" s="36">
        <v>5.0634000000000005E-2</v>
      </c>
      <c r="H46" s="37">
        <v>81.014400000000009</v>
      </c>
      <c r="I46" s="38">
        <f t="shared" si="12"/>
        <v>77.28</v>
      </c>
      <c r="J46" s="78">
        <f t="shared" si="13"/>
        <v>43.2</v>
      </c>
      <c r="K46" s="47">
        <f t="shared" si="10"/>
        <v>68.847739084716068</v>
      </c>
      <c r="L46" s="93">
        <f t="shared" si="11"/>
        <v>48.008533333333339</v>
      </c>
      <c r="M46" s="39">
        <f t="shared" si="14"/>
        <v>0.95390449105344222</v>
      </c>
      <c r="N46" s="39">
        <f t="shared" si="15"/>
        <v>0.53323853537148946</v>
      </c>
      <c r="O46" s="82">
        <f t="shared" si="16"/>
        <v>0.84982100817528805</v>
      </c>
      <c r="P46" s="61">
        <f t="shared" si="7"/>
        <v>0.59259259259259256</v>
      </c>
      <c r="Q46" s="5"/>
    </row>
    <row r="47" spans="1:17">
      <c r="A47" s="110"/>
      <c r="B47" s="16">
        <v>57</v>
      </c>
      <c r="C47" s="35">
        <v>3000</v>
      </c>
      <c r="D47" s="35">
        <v>56000</v>
      </c>
      <c r="E47" s="35">
        <v>18.666666666666668</v>
      </c>
      <c r="F47" s="82">
        <f>SUM($C$34:C47)/$T$19</f>
        <v>0.5632924994627122</v>
      </c>
      <c r="G47" s="36">
        <v>5.0408959999999996E-2</v>
      </c>
      <c r="H47" s="37">
        <v>151.22687999999999</v>
      </c>
      <c r="I47" s="38">
        <f t="shared" si="12"/>
        <v>144.9</v>
      </c>
      <c r="J47" s="78">
        <f t="shared" si="13"/>
        <v>81</v>
      </c>
      <c r="K47" s="47">
        <f t="shared" si="10"/>
        <v>129.08951078384263</v>
      </c>
      <c r="L47" s="93">
        <f t="shared" si="11"/>
        <v>90.016000000000005</v>
      </c>
      <c r="M47" s="39">
        <f t="shared" si="14"/>
        <v>0.95816299324564524</v>
      </c>
      <c r="N47" s="39">
        <f t="shared" si="15"/>
        <v>0.53561906454725516</v>
      </c>
      <c r="O47" s="82">
        <f t="shared" si="16"/>
        <v>0.85361485196178499</v>
      </c>
      <c r="P47" s="61">
        <f t="shared" si="7"/>
        <v>0.59523809523809534</v>
      </c>
      <c r="Q47" s="5"/>
    </row>
    <row r="48" spans="1:17">
      <c r="A48" s="110"/>
      <c r="B48" s="16">
        <v>31</v>
      </c>
      <c r="C48" s="35">
        <v>1500</v>
      </c>
      <c r="D48" s="35">
        <v>27000</v>
      </c>
      <c r="E48" s="35">
        <v>18</v>
      </c>
      <c r="F48" s="82">
        <f>SUM($C$34:C48)/$T$19</f>
        <v>0.59552976574253169</v>
      </c>
      <c r="G48" s="36">
        <v>4.8608640000000009E-2</v>
      </c>
      <c r="H48" s="37">
        <v>72.912960000000012</v>
      </c>
      <c r="I48" s="38">
        <f t="shared" si="12"/>
        <v>72.45</v>
      </c>
      <c r="J48" s="78">
        <f t="shared" si="13"/>
        <v>40.5</v>
      </c>
      <c r="K48" s="47">
        <f t="shared" si="10"/>
        <v>64.544755391921314</v>
      </c>
      <c r="L48" s="93">
        <f t="shared" si="11"/>
        <v>45.008000000000003</v>
      </c>
      <c r="M48" s="39">
        <f t="shared" si="14"/>
        <v>0.9936505115140023</v>
      </c>
      <c r="N48" s="39">
        <f t="shared" si="15"/>
        <v>0.55545680767863481</v>
      </c>
      <c r="O48" s="82">
        <f t="shared" si="16"/>
        <v>0.8852302168492584</v>
      </c>
      <c r="P48" s="61">
        <f t="shared" si="7"/>
        <v>0.61728395061728392</v>
      </c>
      <c r="Q48" s="5"/>
    </row>
    <row r="49" spans="1:17">
      <c r="A49" s="110"/>
      <c r="B49" s="16">
        <v>58</v>
      </c>
      <c r="C49" s="35">
        <v>2730</v>
      </c>
      <c r="D49" s="35">
        <v>44100</v>
      </c>
      <c r="E49" s="35">
        <v>16.153846153846153</v>
      </c>
      <c r="F49" s="82">
        <f>SUM($C$34:C49)/$T$19</f>
        <v>0.65420159037180314</v>
      </c>
      <c r="G49" s="36">
        <v>4.3623138461538466E-2</v>
      </c>
      <c r="H49" s="37">
        <v>119.09116800000001</v>
      </c>
      <c r="I49" s="38">
        <f t="shared" si="12"/>
        <v>131.85900000000001</v>
      </c>
      <c r="J49" s="78">
        <f t="shared" si="13"/>
        <v>73.709999999999994</v>
      </c>
      <c r="K49" s="47">
        <f t="shared" si="10"/>
        <v>117.47145481329679</v>
      </c>
      <c r="L49" s="93">
        <f t="shared" si="11"/>
        <v>81.914560000000009</v>
      </c>
      <c r="M49" s="39">
        <f t="shared" si="14"/>
        <v>1.1072105699727455</v>
      </c>
      <c r="N49" s="39">
        <f t="shared" si="15"/>
        <v>0.61893758569905022</v>
      </c>
      <c r="O49" s="82">
        <f t="shared" si="16"/>
        <v>0.98639938448917364</v>
      </c>
      <c r="P49" s="61">
        <f t="shared" si="7"/>
        <v>0.68783068783068779</v>
      </c>
      <c r="Q49" s="5"/>
    </row>
    <row r="50" spans="1:17">
      <c r="A50" s="110"/>
      <c r="B50" s="16">
        <v>59</v>
      </c>
      <c r="C50" s="35">
        <v>2700</v>
      </c>
      <c r="D50" s="35">
        <v>36000</v>
      </c>
      <c r="E50" s="35">
        <v>13.333333333333334</v>
      </c>
      <c r="F50" s="82">
        <f>SUM($C$34:C50)/$T$19</f>
        <v>0.71222866967547815</v>
      </c>
      <c r="G50" s="36">
        <v>3.6006400000000001E-2</v>
      </c>
      <c r="H50" s="37">
        <v>97.217280000000002</v>
      </c>
      <c r="I50" s="38">
        <f t="shared" si="12"/>
        <v>130.41</v>
      </c>
      <c r="J50" s="78">
        <f t="shared" si="13"/>
        <v>72.900000000000006</v>
      </c>
      <c r="K50" s="47">
        <f t="shared" si="10"/>
        <v>116.18055970545836</v>
      </c>
      <c r="L50" s="93">
        <f t="shared" si="11"/>
        <v>81.014400000000009</v>
      </c>
      <c r="M50" s="39">
        <f t="shared" si="14"/>
        <v>1.3414281905439032</v>
      </c>
      <c r="N50" s="39">
        <f t="shared" si="15"/>
        <v>0.74986669036615716</v>
      </c>
      <c r="O50" s="82">
        <f t="shared" si="16"/>
        <v>1.1950607927464989</v>
      </c>
      <c r="P50" s="61">
        <f t="shared" si="7"/>
        <v>0.83333333333333337</v>
      </c>
      <c r="Q50" s="5"/>
    </row>
    <row r="51" spans="1:17">
      <c r="A51" s="110"/>
      <c r="B51" s="16">
        <v>34</v>
      </c>
      <c r="C51" s="35">
        <v>2000</v>
      </c>
      <c r="D51" s="35">
        <v>26000</v>
      </c>
      <c r="E51" s="35">
        <v>13</v>
      </c>
      <c r="F51" s="82">
        <f>SUM($C$34:C51)/$T$19</f>
        <v>0.75521169138190414</v>
      </c>
      <c r="G51" s="36">
        <v>3.5106239999999997E-2</v>
      </c>
      <c r="H51" s="37">
        <v>70.212479999999999</v>
      </c>
      <c r="I51" s="38">
        <f t="shared" si="12"/>
        <v>96.600000000000009</v>
      </c>
      <c r="J51" s="78">
        <f t="shared" si="13"/>
        <v>54</v>
      </c>
      <c r="K51" s="47">
        <f t="shared" si="10"/>
        <v>86.059673855895085</v>
      </c>
      <c r="L51" s="93">
        <f t="shared" si="11"/>
        <v>60.010666666666673</v>
      </c>
      <c r="M51" s="39">
        <f t="shared" si="14"/>
        <v>1.3758237851732342</v>
      </c>
      <c r="N51" s="39">
        <f t="shared" si="15"/>
        <v>0.76909404140118676</v>
      </c>
      <c r="O51" s="82">
        <f t="shared" si="16"/>
        <v>1.2257033771758965</v>
      </c>
      <c r="P51" s="61">
        <f t="shared" si="7"/>
        <v>0.85470085470085477</v>
      </c>
      <c r="Q51" s="5"/>
    </row>
    <row r="52" spans="1:17">
      <c r="A52" s="110"/>
      <c r="B52" s="16">
        <v>33</v>
      </c>
      <c r="C52" s="35">
        <v>1080</v>
      </c>
      <c r="D52" s="35">
        <v>13500</v>
      </c>
      <c r="E52" s="35">
        <v>12.5</v>
      </c>
      <c r="F52" s="82">
        <f>SUM($C$34:C52)/$T$19</f>
        <v>0.77842252310337412</v>
      </c>
      <c r="G52" s="36">
        <v>3.3756000000000008E-2</v>
      </c>
      <c r="H52" s="37">
        <v>36.456480000000006</v>
      </c>
      <c r="I52" s="38">
        <f t="shared" si="12"/>
        <v>52.164000000000001</v>
      </c>
      <c r="J52" s="78">
        <f t="shared" si="13"/>
        <v>29.16</v>
      </c>
      <c r="K52" s="47">
        <f t="shared" si="10"/>
        <v>46.472223882183343</v>
      </c>
      <c r="L52" s="93">
        <f t="shared" si="11"/>
        <v>32.405760000000001</v>
      </c>
      <c r="M52" s="39">
        <f t="shared" si="14"/>
        <v>1.4308567365801632</v>
      </c>
      <c r="N52" s="39">
        <f t="shared" si="15"/>
        <v>0.79985780305723408</v>
      </c>
      <c r="O52" s="82">
        <f t="shared" si="16"/>
        <v>1.2747315122629319</v>
      </c>
      <c r="P52" s="61">
        <f t="shared" si="7"/>
        <v>0.88888888888888873</v>
      </c>
      <c r="Q52" s="5"/>
    </row>
    <row r="53" spans="1:17">
      <c r="A53" s="110"/>
      <c r="B53" s="16">
        <v>32</v>
      </c>
      <c r="C53" s="35">
        <v>1350</v>
      </c>
      <c r="D53" s="35">
        <v>16500</v>
      </c>
      <c r="E53" s="35">
        <v>12.222222222222221</v>
      </c>
      <c r="F53" s="39">
        <f>SUM($C$34:C53)/$T$19</f>
        <v>0.80743606275521174</v>
      </c>
      <c r="G53" s="41">
        <v>3.3005866666666668E-2</v>
      </c>
      <c r="H53" s="37">
        <v>44.557920000000003</v>
      </c>
      <c r="I53" s="38">
        <f t="shared" si="12"/>
        <v>65.204999999999998</v>
      </c>
      <c r="J53" s="78">
        <f t="shared" si="13"/>
        <v>36.450000000000003</v>
      </c>
      <c r="K53" s="47">
        <f t="shared" si="10"/>
        <v>58.090279852729182</v>
      </c>
      <c r="L53" s="93">
        <f t="shared" si="11"/>
        <v>40.507200000000005</v>
      </c>
      <c r="M53" s="39">
        <f t="shared" si="14"/>
        <v>1.4633762078660761</v>
      </c>
      <c r="N53" s="39">
        <f t="shared" si="15"/>
        <v>0.81803638949035329</v>
      </c>
      <c r="O53" s="82">
        <f t="shared" si="16"/>
        <v>1.3037026829961806</v>
      </c>
      <c r="P53" s="61">
        <f t="shared" si="7"/>
        <v>0.90909090909090917</v>
      </c>
      <c r="Q53" s="5"/>
    </row>
    <row r="54" spans="1:17">
      <c r="A54" s="110"/>
      <c r="B54" s="16">
        <v>35</v>
      </c>
      <c r="C54" s="35">
        <v>2000</v>
      </c>
      <c r="D54" s="35">
        <v>24000</v>
      </c>
      <c r="E54" s="35">
        <v>12</v>
      </c>
      <c r="F54" s="82">
        <f>SUM($C$34:C54)/$T$19</f>
        <v>0.85041908446163761</v>
      </c>
      <c r="G54" s="36">
        <v>3.2405759999999999E-2</v>
      </c>
      <c r="H54" s="37">
        <v>64.811520000000002</v>
      </c>
      <c r="I54" s="38">
        <f t="shared" si="12"/>
        <v>96.600000000000009</v>
      </c>
      <c r="J54" s="78">
        <f t="shared" si="13"/>
        <v>54</v>
      </c>
      <c r="K54" s="47">
        <f t="shared" si="10"/>
        <v>86.059673855895085</v>
      </c>
      <c r="L54" s="93">
        <f t="shared" si="11"/>
        <v>60.010666666666673</v>
      </c>
      <c r="M54" s="39">
        <f t="shared" si="14"/>
        <v>1.4904757672710038</v>
      </c>
      <c r="N54" s="39">
        <f t="shared" si="15"/>
        <v>0.83318521151795233</v>
      </c>
      <c r="O54" s="82">
        <f t="shared" si="16"/>
        <v>1.3278453252738878</v>
      </c>
      <c r="P54" s="61">
        <f t="shared" si="7"/>
        <v>0.92592592592592604</v>
      </c>
      <c r="Q54" s="5"/>
    </row>
    <row r="55" spans="1:17">
      <c r="A55" s="110"/>
      <c r="B55" s="16">
        <v>2</v>
      </c>
      <c r="C55" s="35">
        <v>1600</v>
      </c>
      <c r="D55" s="35">
        <v>18000</v>
      </c>
      <c r="E55" s="35">
        <v>11.25</v>
      </c>
      <c r="F55" s="82">
        <f>SUM($C$34:C55)/$T$19</f>
        <v>0.88480550182677842</v>
      </c>
      <c r="G55" s="36">
        <v>3.0380400000000002E-2</v>
      </c>
      <c r="H55" s="37">
        <v>48.608640000000001</v>
      </c>
      <c r="I55" s="38">
        <f t="shared" si="12"/>
        <v>77.28</v>
      </c>
      <c r="J55" s="78">
        <f t="shared" si="13"/>
        <v>43.2</v>
      </c>
      <c r="K55" s="47">
        <f t="shared" si="10"/>
        <v>68.847739084716068</v>
      </c>
      <c r="L55" s="93">
        <f t="shared" si="11"/>
        <v>48.008533333333339</v>
      </c>
      <c r="M55" s="39">
        <f t="shared" si="14"/>
        <v>1.589840818422404</v>
      </c>
      <c r="N55" s="39">
        <f t="shared" si="15"/>
        <v>0.88873089228581592</v>
      </c>
      <c r="O55" s="82">
        <f t="shared" si="16"/>
        <v>1.4163683469588135</v>
      </c>
      <c r="P55" s="61">
        <f t="shared" si="7"/>
        <v>0.98765432098765438</v>
      </c>
      <c r="Q55" s="5"/>
    </row>
    <row r="56" spans="1:17">
      <c r="A56" s="110"/>
      <c r="B56" s="16">
        <v>36</v>
      </c>
      <c r="C56" s="35">
        <v>1080</v>
      </c>
      <c r="D56" s="35">
        <v>12000</v>
      </c>
      <c r="E56" s="35">
        <v>11.111111111111111</v>
      </c>
      <c r="F56" s="85">
        <f>SUM($C$34:C56)/$T$19</f>
        <v>0.9080163335482484</v>
      </c>
      <c r="G56" s="86">
        <v>3.0005333333333335E-2</v>
      </c>
      <c r="H56" s="37">
        <v>32.405760000000001</v>
      </c>
      <c r="I56" s="38">
        <f t="shared" si="12"/>
        <v>52.164000000000001</v>
      </c>
      <c r="J56" s="78">
        <f t="shared" si="13"/>
        <v>29.16</v>
      </c>
      <c r="K56" s="47">
        <f t="shared" si="10"/>
        <v>46.472223882183343</v>
      </c>
      <c r="L56" s="93">
        <f t="shared" si="11"/>
        <v>32.405760000000001</v>
      </c>
      <c r="M56" s="39">
        <f t="shared" si="14"/>
        <v>1.609713828652684</v>
      </c>
      <c r="N56" s="39">
        <f t="shared" si="15"/>
        <v>0.89984002843938848</v>
      </c>
      <c r="O56" s="82">
        <f t="shared" si="16"/>
        <v>1.4340729512957986</v>
      </c>
      <c r="P56" s="61">
        <f t="shared" si="7"/>
        <v>1</v>
      </c>
      <c r="Q56" s="5"/>
    </row>
    <row r="57" spans="1:17">
      <c r="A57" s="110"/>
      <c r="B57" s="16">
        <v>3</v>
      </c>
      <c r="C57" s="35">
        <v>1280</v>
      </c>
      <c r="D57" s="35">
        <v>14000</v>
      </c>
      <c r="E57" s="35">
        <v>10.9375</v>
      </c>
      <c r="F57" s="82">
        <f>SUM($C$34:C57)/$T$19</f>
        <v>0.93552546744036102</v>
      </c>
      <c r="G57" s="36">
        <v>2.95365E-2</v>
      </c>
      <c r="H57" s="37">
        <v>37.806719999999999</v>
      </c>
      <c r="I57" s="38">
        <f t="shared" si="12"/>
        <v>61.824000000000005</v>
      </c>
      <c r="J57" s="78">
        <f t="shared" si="13"/>
        <v>34.56</v>
      </c>
      <c r="K57" s="47">
        <f t="shared" si="10"/>
        <v>55.078191267772851</v>
      </c>
      <c r="L57" s="93">
        <f t="shared" si="11"/>
        <v>38.406826666666667</v>
      </c>
      <c r="M57" s="39">
        <f t="shared" si="14"/>
        <v>1.6352648418059015</v>
      </c>
      <c r="N57" s="39">
        <f t="shared" si="15"/>
        <v>0.91412320349398213</v>
      </c>
      <c r="O57" s="82">
        <f t="shared" si="16"/>
        <v>1.4568360140147798</v>
      </c>
      <c r="P57" s="61">
        <f t="shared" si="7"/>
        <v>1.015873015873016</v>
      </c>
      <c r="Q57" s="5"/>
    </row>
    <row r="58" spans="1:17" ht="15" thickBot="1">
      <c r="A58" s="111"/>
      <c r="B58" s="62">
        <v>4</v>
      </c>
      <c r="C58" s="63">
        <v>3000</v>
      </c>
      <c r="D58" s="63">
        <v>24000</v>
      </c>
      <c r="E58" s="63">
        <v>8</v>
      </c>
      <c r="F58" s="87">
        <f>SUM($C$34:C58)/$T$19</f>
        <v>1</v>
      </c>
      <c r="G58" s="88">
        <v>2.1603839999999999E-2</v>
      </c>
      <c r="H58" s="64">
        <v>64.811520000000002</v>
      </c>
      <c r="I58" s="65">
        <f t="shared" si="12"/>
        <v>144.9</v>
      </c>
      <c r="J58" s="98">
        <f t="shared" si="13"/>
        <v>81</v>
      </c>
      <c r="K58" s="99">
        <f t="shared" si="10"/>
        <v>129.08951078384263</v>
      </c>
      <c r="L58" s="105">
        <f t="shared" si="11"/>
        <v>90.016000000000005</v>
      </c>
      <c r="M58" s="66">
        <f t="shared" si="14"/>
        <v>2.2357136509065056</v>
      </c>
      <c r="N58" s="66">
        <f t="shared" si="15"/>
        <v>1.2497778172769285</v>
      </c>
      <c r="O58" s="87">
        <f t="shared" si="16"/>
        <v>1.9917679879108316</v>
      </c>
      <c r="P58" s="67">
        <f t="shared" si="7"/>
        <v>1.3888888888888888</v>
      </c>
      <c r="Q58" s="5"/>
    </row>
    <row r="59" spans="1:17">
      <c r="A59" s="109" t="s">
        <v>16</v>
      </c>
      <c r="B59" s="54">
        <v>44</v>
      </c>
      <c r="C59" s="55">
        <v>5120</v>
      </c>
      <c r="D59" s="55">
        <v>112000</v>
      </c>
      <c r="E59" s="55">
        <v>21.875</v>
      </c>
      <c r="F59" s="80">
        <f>SUM($C$59:C59)/$U$19</f>
        <v>0.16587831270653794</v>
      </c>
      <c r="G59" s="56">
        <v>5.9073000000000001E-2</v>
      </c>
      <c r="H59" s="57">
        <v>302.45375999999999</v>
      </c>
      <c r="I59" s="58">
        <f t="shared" si="12"/>
        <v>247.29600000000002</v>
      </c>
      <c r="J59" s="94">
        <f t="shared" si="13"/>
        <v>138.24</v>
      </c>
      <c r="K59" s="95">
        <f t="shared" ref="K59:K65" si="17">C59*$U$18</f>
        <v>151.43147705793464</v>
      </c>
      <c r="L59" s="96">
        <f>C59*$U$20</f>
        <v>138.26457600000001</v>
      </c>
      <c r="M59" s="97">
        <f t="shared" si="14"/>
        <v>0.81763242090295074</v>
      </c>
      <c r="N59" s="59">
        <f t="shared" si="15"/>
        <v>0.45706160174699106</v>
      </c>
      <c r="O59" s="80">
        <f t="shared" si="16"/>
        <v>0.50067645731345722</v>
      </c>
      <c r="P59" s="60">
        <f t="shared" si="7"/>
        <v>0.45714285714285718</v>
      </c>
      <c r="Q59" s="5"/>
    </row>
    <row r="60" spans="1:17">
      <c r="A60" s="110"/>
      <c r="B60" s="16">
        <v>38</v>
      </c>
      <c r="C60" s="35">
        <v>5346</v>
      </c>
      <c r="D60" s="35">
        <v>108900</v>
      </c>
      <c r="E60" s="35">
        <v>20.37037037037037</v>
      </c>
      <c r="F60" s="82">
        <f>SUM($C$59:C60)/$U$19</f>
        <v>0.33907859780988792</v>
      </c>
      <c r="G60" s="36">
        <v>5.5009777777777775E-2</v>
      </c>
      <c r="H60" s="37">
        <v>294.08227199999999</v>
      </c>
      <c r="I60" s="38">
        <f t="shared" si="12"/>
        <v>258.21180000000004</v>
      </c>
      <c r="J60" s="78">
        <f t="shared" si="13"/>
        <v>144.34199999999998</v>
      </c>
      <c r="K60" s="47">
        <f t="shared" si="17"/>
        <v>158.11575709994503</v>
      </c>
      <c r="L60" s="93">
        <f t="shared" ref="L60:L65" si="18">C60*$U$20</f>
        <v>144.36766080000001</v>
      </c>
      <c r="M60" s="39">
        <f t="shared" si="14"/>
        <v>0.87802572471964602</v>
      </c>
      <c r="N60" s="39">
        <f t="shared" si="15"/>
        <v>0.4908218336942119</v>
      </c>
      <c r="O60" s="82">
        <f t="shared" si="16"/>
        <v>0.5376582410922921</v>
      </c>
      <c r="P60" s="61">
        <f t="shared" si="7"/>
        <v>0.49090909090909096</v>
      </c>
      <c r="Q60" s="13"/>
    </row>
    <row r="61" spans="1:17">
      <c r="A61" s="110"/>
      <c r="B61" s="16">
        <v>37</v>
      </c>
      <c r="C61" s="35">
        <v>3600</v>
      </c>
      <c r="D61" s="35">
        <v>64800</v>
      </c>
      <c r="E61" s="35">
        <v>18</v>
      </c>
      <c r="F61" s="82">
        <f>SUM($C$59:C61)/$U$19</f>
        <v>0.45571178643167237</v>
      </c>
      <c r="G61" s="36">
        <v>4.8608640000000002E-2</v>
      </c>
      <c r="H61" s="37">
        <v>174.99110400000001</v>
      </c>
      <c r="I61" s="38">
        <f t="shared" si="12"/>
        <v>173.88</v>
      </c>
      <c r="J61" s="78">
        <f t="shared" si="13"/>
        <v>97.2</v>
      </c>
      <c r="K61" s="47">
        <f t="shared" si="17"/>
        <v>106.47525730636029</v>
      </c>
      <c r="L61" s="93">
        <f t="shared" si="18"/>
        <v>97.217280000000002</v>
      </c>
      <c r="M61" s="39">
        <f t="shared" si="14"/>
        <v>0.99365051151400241</v>
      </c>
      <c r="N61" s="39">
        <f t="shared" si="15"/>
        <v>0.55545680767863492</v>
      </c>
      <c r="O61" s="82">
        <f t="shared" si="16"/>
        <v>0.60846097242954866</v>
      </c>
      <c r="P61" s="61">
        <f t="shared" si="7"/>
        <v>0.55555555555555558</v>
      </c>
      <c r="Q61" s="5"/>
    </row>
    <row r="62" spans="1:17">
      <c r="A62" s="110"/>
      <c r="B62" s="16">
        <v>46</v>
      </c>
      <c r="C62" s="35">
        <v>3600</v>
      </c>
      <c r="D62" s="35">
        <v>54000</v>
      </c>
      <c r="E62" s="35">
        <v>15</v>
      </c>
      <c r="F62" s="82">
        <f>SUM($C$59:C62)/$U$19</f>
        <v>0.57234497505345683</v>
      </c>
      <c r="G62" s="36">
        <v>4.0507200000000007E-2</v>
      </c>
      <c r="H62" s="37">
        <v>145.82592000000002</v>
      </c>
      <c r="I62" s="38">
        <f t="shared" si="12"/>
        <v>173.88</v>
      </c>
      <c r="J62" s="78">
        <f t="shared" si="13"/>
        <v>97.2</v>
      </c>
      <c r="K62" s="47">
        <f t="shared" si="17"/>
        <v>106.47525730636029</v>
      </c>
      <c r="L62" s="93">
        <f t="shared" si="18"/>
        <v>97.217280000000002</v>
      </c>
      <c r="M62" s="39">
        <f t="shared" si="14"/>
        <v>1.1923806138168027</v>
      </c>
      <c r="N62" s="39">
        <f t="shared" si="15"/>
        <v>0.66654816921436177</v>
      </c>
      <c r="O62" s="82">
        <f t="shared" si="16"/>
        <v>0.73015316691545828</v>
      </c>
      <c r="P62" s="61">
        <f t="shared" si="7"/>
        <v>0.66666666666666652</v>
      </c>
      <c r="Q62" s="5"/>
    </row>
    <row r="63" spans="1:17">
      <c r="A63" s="110"/>
      <c r="B63" s="16">
        <v>41</v>
      </c>
      <c r="C63" s="35">
        <v>3150</v>
      </c>
      <c r="D63" s="35">
        <v>37800</v>
      </c>
      <c r="E63" s="35">
        <v>12</v>
      </c>
      <c r="F63" s="82">
        <f>SUM($C$59:C63)/$U$19</f>
        <v>0.67439901509751832</v>
      </c>
      <c r="G63" s="36">
        <v>3.2405759999999999E-2</v>
      </c>
      <c r="H63" s="37">
        <v>102.07814399999999</v>
      </c>
      <c r="I63" s="38">
        <f t="shared" si="12"/>
        <v>152.14500000000001</v>
      </c>
      <c r="J63" s="78">
        <f t="shared" si="13"/>
        <v>85.05</v>
      </c>
      <c r="K63" s="47">
        <f t="shared" si="17"/>
        <v>93.165850143065256</v>
      </c>
      <c r="L63" s="93">
        <f t="shared" si="18"/>
        <v>85.065120000000007</v>
      </c>
      <c r="M63" s="39">
        <f t="shared" si="14"/>
        <v>1.4904757672710038</v>
      </c>
      <c r="N63" s="39">
        <f t="shared" si="15"/>
        <v>0.83318521151795233</v>
      </c>
      <c r="O63" s="82">
        <f t="shared" si="16"/>
        <v>0.91269145864432311</v>
      </c>
      <c r="P63" s="61">
        <f t="shared" si="7"/>
        <v>0.83333333333333348</v>
      </c>
      <c r="Q63" s="5"/>
    </row>
    <row r="64" spans="1:17">
      <c r="A64" s="110"/>
      <c r="B64" s="16">
        <v>47</v>
      </c>
      <c r="C64" s="35">
        <v>4800</v>
      </c>
      <c r="D64" s="35">
        <v>50400</v>
      </c>
      <c r="E64" s="35">
        <v>10.5</v>
      </c>
      <c r="F64" s="82">
        <f>SUM($C$59:C64)/$U$19</f>
        <v>0.82990993325989759</v>
      </c>
      <c r="G64" s="36">
        <v>2.8355040000000001E-2</v>
      </c>
      <c r="H64" s="37">
        <v>136.10419200000001</v>
      </c>
      <c r="I64" s="38">
        <f t="shared" si="12"/>
        <v>231.84</v>
      </c>
      <c r="J64" s="78">
        <f t="shared" si="13"/>
        <v>129.6</v>
      </c>
      <c r="K64" s="47">
        <f t="shared" si="17"/>
        <v>141.96700974181371</v>
      </c>
      <c r="L64" s="93">
        <f t="shared" si="18"/>
        <v>129.62304</v>
      </c>
      <c r="M64" s="39">
        <f t="shared" si="14"/>
        <v>1.7034008768811468</v>
      </c>
      <c r="N64" s="39">
        <f t="shared" si="15"/>
        <v>0.95221167030623111</v>
      </c>
      <c r="O64" s="82">
        <f t="shared" si="16"/>
        <v>1.0430759527363691</v>
      </c>
      <c r="P64" s="61">
        <f t="shared" si="7"/>
        <v>0.95238095238095233</v>
      </c>
      <c r="Q64" s="5"/>
    </row>
    <row r="65" spans="1:17" ht="15" thickBot="1">
      <c r="A65" s="111"/>
      <c r="B65" s="62">
        <v>48</v>
      </c>
      <c r="C65" s="63">
        <v>5250</v>
      </c>
      <c r="D65" s="63">
        <v>52500</v>
      </c>
      <c r="E65" s="63">
        <v>10</v>
      </c>
      <c r="F65" s="106">
        <f>SUM($C$59:C65)/$U$19</f>
        <v>1</v>
      </c>
      <c r="G65" s="89">
        <v>2.7004800000000002E-2</v>
      </c>
      <c r="H65" s="64">
        <v>141.77520000000001</v>
      </c>
      <c r="I65" s="65">
        <f t="shared" si="12"/>
        <v>253.57500000000002</v>
      </c>
      <c r="J65" s="98">
        <f t="shared" si="13"/>
        <v>141.75</v>
      </c>
      <c r="K65" s="99">
        <f t="shared" si="17"/>
        <v>155.27641690510876</v>
      </c>
      <c r="L65" s="105">
        <f t="shared" si="18"/>
        <v>141.77520000000001</v>
      </c>
      <c r="M65" s="100">
        <f t="shared" si="14"/>
        <v>1.7885709207252043</v>
      </c>
      <c r="N65" s="66">
        <f t="shared" si="15"/>
        <v>0.99982225382154277</v>
      </c>
      <c r="O65" s="87">
        <f t="shared" si="16"/>
        <v>1.0952297503731876</v>
      </c>
      <c r="P65" s="67">
        <f t="shared" si="7"/>
        <v>1</v>
      </c>
      <c r="Q65" s="13"/>
    </row>
    <row r="66" spans="1:17">
      <c r="A66" s="48"/>
      <c r="B66" s="48"/>
      <c r="C66" s="49"/>
      <c r="D66" s="49"/>
      <c r="E66" s="49"/>
      <c r="F66" s="49"/>
      <c r="G66" s="50"/>
      <c r="H66" s="51"/>
      <c r="I66" s="52"/>
      <c r="J66" s="52"/>
      <c r="K66" s="52"/>
      <c r="L66" s="52"/>
      <c r="M66" s="53">
        <f>AVERAGE(M5:M65)</f>
        <v>0.9878441790855903</v>
      </c>
      <c r="N66" s="53">
        <f>AVERAGE(N5:N65)</f>
        <v>0.55221103178697606</v>
      </c>
      <c r="O66" s="53">
        <f>AVERAGE(O5:O65)</f>
        <v>0.9469343556043136</v>
      </c>
      <c r="P66" s="53">
        <f>AVERAGE(P5:P65)</f>
        <v>0.63528971534436007</v>
      </c>
      <c r="Q66" s="14"/>
    </row>
    <row r="67" spans="1:17">
      <c r="Q67" s="15"/>
    </row>
    <row r="68" spans="1:17">
      <c r="Q68" s="15"/>
    </row>
    <row r="69" spans="1:17">
      <c r="Q69" s="15"/>
    </row>
  </sheetData>
  <mergeCells count="5">
    <mergeCell ref="A59:A65"/>
    <mergeCell ref="A34:A58"/>
    <mergeCell ref="A5:A33"/>
    <mergeCell ref="I1:K1"/>
    <mergeCell ref="M2:P2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a-fukui</dc:creator>
  <cp:lastModifiedBy>a-fukui</cp:lastModifiedBy>
  <dcterms:created xsi:type="dcterms:W3CDTF">2013-04-09T06:21:44Z</dcterms:created>
  <dcterms:modified xsi:type="dcterms:W3CDTF">2013-04-22T06:36:02Z</dcterms:modified>
</cp:coreProperties>
</file>