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8550" activeTab="0"/>
  </bookViews>
  <sheets>
    <sheet name="Basic Parameters" sheetId="1" r:id="rId1"/>
    <sheet name="Total Cost and Expense" sheetId="2" r:id="rId2"/>
    <sheet name="Capital Raising" sheetId="3" r:id="rId3"/>
    <sheet name="Profit and Loss" sheetId="4" r:id="rId4"/>
    <sheet name="Cash Flow (Total Investment）" sheetId="5" r:id="rId5"/>
  </sheets>
  <definedNames/>
  <calcPr fullCalcOnLoad="1"/>
</workbook>
</file>

<file path=xl/sharedStrings.xml><?xml version="1.0" encoding="utf-8"?>
<sst xmlns="http://schemas.openxmlformats.org/spreadsheetml/2006/main" count="542" uniqueCount="182">
  <si>
    <t>1</t>
  </si>
  <si>
    <t>3</t>
  </si>
  <si>
    <t>6</t>
  </si>
  <si>
    <t>10000RMB</t>
  </si>
  <si>
    <t>surplus reserves and community chest</t>
  </si>
  <si>
    <t>series</t>
  </si>
  <si>
    <t>item</t>
  </si>
  <si>
    <t>construction period</t>
  </si>
  <si>
    <t>operation period</t>
  </si>
  <si>
    <t>surtax for education</t>
  </si>
  <si>
    <t>series</t>
  </si>
  <si>
    <t>item</t>
  </si>
  <si>
    <t>value</t>
  </si>
  <si>
    <t>unit</t>
  </si>
  <si>
    <t>data source</t>
  </si>
  <si>
    <t>installed capacity</t>
  </si>
  <si>
    <t>MW</t>
  </si>
  <si>
    <t>feed-in electricity</t>
  </si>
  <si>
    <t>GWh</t>
  </si>
  <si>
    <t>construction period</t>
  </si>
  <si>
    <t>year</t>
  </si>
  <si>
    <t>RMB</t>
  </si>
  <si>
    <t>total investment</t>
  </si>
  <si>
    <t>10000RMB</t>
  </si>
  <si>
    <t>value of fixed assets</t>
  </si>
  <si>
    <t>fixed assets investment</t>
  </si>
  <si>
    <t>interest during construction</t>
  </si>
  <si>
    <t>fluid capital</t>
  </si>
  <si>
    <t>equity fluid capital</t>
  </si>
  <si>
    <t>VAT</t>
  </si>
  <si>
    <t>rate for maintenance</t>
  </si>
  <si>
    <t>staff</t>
  </si>
  <si>
    <t>salary</t>
  </si>
  <si>
    <t>10000RMB/year</t>
  </si>
  <si>
    <t>other fees</t>
  </si>
  <si>
    <t>RMB/kW</t>
  </si>
  <si>
    <t>integrated depreciation rate</t>
  </si>
  <si>
    <t>surplus reserves and community chest</t>
  </si>
  <si>
    <t>payable profit rate</t>
  </si>
  <si>
    <t>IRR without CERs sales revenue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</si>
  <si>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</si>
  <si>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</si>
  <si>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</si>
  <si>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</si>
  <si>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</si>
  <si>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</si>
  <si>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</si>
  <si>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</si>
  <si>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</si>
  <si>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</si>
  <si>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</si>
  <si>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</si>
  <si>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</si>
  <si>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</si>
  <si>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</si>
  <si>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</si>
  <si>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</si>
  <si>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</si>
  <si>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</si>
  <si>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</si>
  <si>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</si>
  <si>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</si>
  <si>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</si>
  <si>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</si>
  <si>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</si>
  <si>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1</t>
  </si>
  <si>
    <t>2</t>
  </si>
  <si>
    <t>total cost and expense</t>
  </si>
  <si>
    <t>RMB/kWh</t>
  </si>
  <si>
    <t>capital raising</t>
  </si>
  <si>
    <t>equity</t>
  </si>
  <si>
    <t>1</t>
  </si>
  <si>
    <t>for fluid capital</t>
  </si>
  <si>
    <t>2</t>
  </si>
  <si>
    <t>loan</t>
  </si>
  <si>
    <t>long-term loan</t>
  </si>
  <si>
    <t>1.1</t>
  </si>
  <si>
    <t>principal</t>
  </si>
  <si>
    <t>1.2</t>
  </si>
  <si>
    <t>interest</t>
  </si>
  <si>
    <t>fluid capital loan</t>
  </si>
  <si>
    <r>
      <t>feed-in electricity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10000kWh</t>
    </r>
    <r>
      <rPr>
        <sz val="10"/>
        <rFont val="宋体"/>
        <family val="0"/>
      </rPr>
      <t>）</t>
    </r>
  </si>
  <si>
    <r>
      <t>bus-bar tariff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RMB/kWh</t>
    </r>
    <r>
      <rPr>
        <sz val="10"/>
        <rFont val="宋体"/>
        <family val="0"/>
      </rPr>
      <t>）</t>
    </r>
  </si>
  <si>
    <t>sale revenue of power generation</t>
  </si>
  <si>
    <t>total profit</t>
  </si>
  <si>
    <t>income tax</t>
  </si>
  <si>
    <t>profit after tax</t>
  </si>
  <si>
    <t>distributable profit</t>
  </si>
  <si>
    <t>payable profit</t>
  </si>
  <si>
    <t>sales tax and extra charges</t>
  </si>
  <si>
    <t>urban maintenance and construction tax</t>
  </si>
  <si>
    <t>undistributed profit</t>
  </si>
  <si>
    <t>item</t>
  </si>
  <si>
    <t>3</t>
  </si>
  <si>
    <t>operation period</t>
  </si>
  <si>
    <t>cash inflow</t>
  </si>
  <si>
    <t>recovery of fluid capital</t>
  </si>
  <si>
    <t>cash outflow</t>
  </si>
  <si>
    <t>fluid capital</t>
  </si>
  <si>
    <t>operating cost</t>
  </si>
  <si>
    <t>net cash flow</t>
  </si>
  <si>
    <t>recovery of residue value of the fixed assets</t>
  </si>
  <si>
    <t>person</t>
  </si>
  <si>
    <t>1.1</t>
  </si>
  <si>
    <t>1.2</t>
  </si>
  <si>
    <t>equity of value of fixed assets</t>
  </si>
  <si>
    <t>loan for value of fixed assets</t>
  </si>
  <si>
    <t>general description</t>
  </si>
  <si>
    <t>investment plan</t>
  </si>
  <si>
    <t>fund raising</t>
  </si>
  <si>
    <t>tax</t>
  </si>
  <si>
    <t>cost</t>
  </si>
  <si>
    <t>rate of employee welfare</t>
  </si>
  <si>
    <t>water fee</t>
  </si>
  <si>
    <t>other</t>
  </si>
  <si>
    <t>for value of fixed assets</t>
  </si>
  <si>
    <t>value</t>
  </si>
  <si>
    <t>unit</t>
  </si>
  <si>
    <t>auxiliary electricity consumption rate</t>
  </si>
  <si>
    <t>effective rate of power generation</t>
  </si>
  <si>
    <t>value of fixed assets</t>
  </si>
  <si>
    <t>sensitivity analysis</t>
  </si>
  <si>
    <t>IRR after tax</t>
  </si>
  <si>
    <t>variation range</t>
  </si>
  <si>
    <t>annual O&amp;M cost</t>
  </si>
  <si>
    <t>bus-bar tariff (not including VAT)</t>
  </si>
  <si>
    <t>value of fixed assets</t>
  </si>
  <si>
    <t>1</t>
  </si>
  <si>
    <t>maintenance fee</t>
  </si>
  <si>
    <t>salary, employee welfare</t>
  </si>
  <si>
    <t>water fee</t>
  </si>
  <si>
    <t>other fees</t>
  </si>
  <si>
    <t>depreciation</t>
  </si>
  <si>
    <t>long-term loan interest expenditure</t>
  </si>
  <si>
    <t>total cost and expense</t>
  </si>
  <si>
    <t>2</t>
  </si>
  <si>
    <t>4</t>
  </si>
  <si>
    <t>5</t>
  </si>
  <si>
    <t>6.1</t>
  </si>
  <si>
    <t>2.1</t>
  </si>
  <si>
    <t>2.2</t>
  </si>
  <si>
    <t>emission reduction</t>
  </si>
  <si>
    <t>income of emission reduction</t>
  </si>
  <si>
    <t>net cash flow accordingly</t>
  </si>
  <si>
    <t xml:space="preserve"> </t>
  </si>
  <si>
    <t>income tax</t>
  </si>
  <si>
    <t>surtax for education</t>
  </si>
  <si>
    <t>IRR with CERs sales revenue</t>
  </si>
  <si>
    <t>Feasible Study 1-1</t>
  </si>
  <si>
    <t>Feasible Study 15-2</t>
  </si>
  <si>
    <t>Month</t>
  </si>
  <si>
    <t>value of immaterial assets</t>
  </si>
  <si>
    <t>0% for the first 2 years, 16.5% for next 3 years, 33% for other years</t>
  </si>
  <si>
    <t>Economic Evaluation Code for Small Hydropower Projects (SL16-95)</t>
  </si>
  <si>
    <t>2005 national economic and social development statistics for Yunan Province</t>
  </si>
  <si>
    <t>interest expenditure</t>
  </si>
  <si>
    <t>operation cost</t>
  </si>
  <si>
    <t>2.3</t>
  </si>
  <si>
    <t>sales tax</t>
  </si>
  <si>
    <t>CER price in USD</t>
  </si>
  <si>
    <t>Total revenue (power generation + emission reduction)</t>
  </si>
  <si>
    <t>sales tax and extra charges of total revenue</t>
  </si>
  <si>
    <t>income tax of total revenue</t>
  </si>
  <si>
    <t>1st Level Project - Basic Parameters</t>
  </si>
  <si>
    <t>2nd Level Project - Basic Parameters</t>
  </si>
  <si>
    <t>1st Level Project - Total Cost and Expense</t>
  </si>
  <si>
    <t>2nd Level Project - Total Cost and Expense</t>
  </si>
  <si>
    <t>1st Level Project - Capital Raising</t>
  </si>
  <si>
    <t>2nd Level Project - Capital Raising</t>
  </si>
  <si>
    <t>1st Level Project - Profit and  Loss</t>
  </si>
  <si>
    <t>2nd Level Project - Profit and  Loss</t>
  </si>
  <si>
    <r>
      <t>1st Level Project - Cash Flow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Total Investment</t>
    </r>
    <r>
      <rPr>
        <b/>
        <sz val="12"/>
        <rFont val="宋体"/>
        <family val="0"/>
      </rPr>
      <t>）</t>
    </r>
  </si>
  <si>
    <r>
      <t>2nd Level Project - Cash Flow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Total Investment</t>
    </r>
    <r>
      <rPr>
        <b/>
        <sz val="12"/>
        <rFont val="宋体"/>
        <family val="0"/>
      </rPr>
      <t>）</t>
    </r>
  </si>
  <si>
    <t>Feasible Study 12-2</t>
  </si>
  <si>
    <t>Feasible Study 12-1</t>
  </si>
  <si>
    <t>Feasible Study 12-3 &amp; The State Administration of Taxation (2002) No.47 Document.</t>
  </si>
  <si>
    <t>18 (20% of total extra fees for hinterland)</t>
  </si>
  <si>
    <t>20 (20% of total extra fees for hinterland)</t>
  </si>
  <si>
    <t>bus-bar tariff (including VAT)</t>
  </si>
  <si>
    <t>Feasible Study 12-2</t>
  </si>
  <si>
    <t>Feasible Study 12-2</t>
  </si>
  <si>
    <t>Feasile Study 12-2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</si>
</sst>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%"/>
    <numFmt numFmtId="185" formatCode="0.00_ "/>
    <numFmt numFmtId="186" formatCode="0.00_);[Red]\(0.00\)"/>
    <numFmt numFmtId="187" formatCode="0_ "/>
    <numFmt numFmtId="188" formatCode="0.0000_ "/>
    <numFmt numFmtId="189" formatCode="0.0_ "/>
    <numFmt numFmtId="190" formatCode="0.000_ "/>
    <numFmt numFmtId="191" formatCode="0_);[Red]\(0\)"/>
    <numFmt numFmtId="192" formatCode="0.00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_);[Red]\(0.000\)"/>
  </numFmts>
  <fonts count="4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9" fontId="4" fillId="0" borderId="10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right" vertical="center"/>
    </xf>
    <xf numFmtId="187" fontId="4" fillId="0" borderId="11" xfId="0" applyNumberFormat="1" applyFont="1" applyFill="1" applyBorder="1" applyAlignment="1">
      <alignment horizontal="right" vertical="center"/>
    </xf>
    <xf numFmtId="190" fontId="4" fillId="0" borderId="11" xfId="0" applyNumberFormat="1" applyFont="1" applyFill="1" applyBorder="1" applyAlignment="1">
      <alignment horizontal="right" vertical="center"/>
    </xf>
    <xf numFmtId="187" fontId="4" fillId="33" borderId="10" xfId="0" applyNumberFormat="1" applyFont="1" applyFill="1" applyBorder="1" applyAlignment="1">
      <alignment horizontal="right" vertical="center"/>
    </xf>
    <xf numFmtId="187" fontId="4" fillId="33" borderId="14" xfId="0" applyNumberFormat="1" applyFont="1" applyFill="1" applyBorder="1" applyAlignment="1">
      <alignment horizontal="right" vertical="center"/>
    </xf>
    <xf numFmtId="191" fontId="4" fillId="0" borderId="10" xfId="0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 vertical="center"/>
    </xf>
    <xf numFmtId="187" fontId="4" fillId="33" borderId="10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vertical="center"/>
    </xf>
    <xf numFmtId="191" fontId="4" fillId="33" borderId="10" xfId="0" applyNumberFormat="1" applyFont="1" applyFill="1" applyBorder="1" applyAlignment="1">
      <alignment horizontal="right" vertical="center"/>
    </xf>
    <xf numFmtId="191" fontId="4" fillId="33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0" fontId="4" fillId="0" borderId="16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9" fontId="10" fillId="0" borderId="0" xfId="0" applyNumberFormat="1" applyFont="1" applyAlignment="1">
      <alignment vertical="center"/>
    </xf>
    <xf numFmtId="0" fontId="4" fillId="33" borderId="14" xfId="0" applyFont="1" applyFill="1" applyBorder="1" applyAlignment="1">
      <alignment vertical="center" wrapText="1"/>
    </xf>
    <xf numFmtId="9" fontId="10" fillId="0" borderId="0" xfId="0" applyNumberFormat="1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189" fontId="9" fillId="0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9" fontId="9" fillId="0" borderId="18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9" fontId="9" fillId="0" borderId="16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horizontal="justify" vertical="top" wrapText="1"/>
    </xf>
    <xf numFmtId="9" fontId="4" fillId="34" borderId="11" xfId="0" applyNumberFormat="1" applyFont="1" applyFill="1" applyBorder="1" applyAlignment="1">
      <alignment vertical="center"/>
    </xf>
    <xf numFmtId="10" fontId="4" fillId="34" borderId="12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10" fontId="4" fillId="34" borderId="11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justify" vertical="top" wrapText="1"/>
    </xf>
    <xf numFmtId="9" fontId="4" fillId="35" borderId="11" xfId="0" applyNumberFormat="1" applyFont="1" applyFill="1" applyBorder="1" applyAlignment="1">
      <alignment vertical="center"/>
    </xf>
    <xf numFmtId="10" fontId="4" fillId="35" borderId="12" xfId="0" applyNumberFormat="1" applyFont="1" applyFill="1" applyBorder="1" applyAlignment="1">
      <alignment horizontal="center" vertical="center"/>
    </xf>
    <xf numFmtId="10" fontId="4" fillId="35" borderId="11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9" fontId="4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184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10" fontId="4" fillId="0" borderId="1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49" fontId="4" fillId="36" borderId="0" xfId="0" applyNumberFormat="1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9" fontId="4" fillId="0" borderId="10" xfId="0" applyNumberFormat="1" applyFont="1" applyFill="1" applyBorder="1" applyAlignment="1">
      <alignment vertical="center" wrapText="1"/>
    </xf>
    <xf numFmtId="187" fontId="4" fillId="0" borderId="10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197" fontId="4" fillId="33" borderId="10" xfId="0" applyNumberFormat="1" applyFont="1" applyFill="1" applyBorder="1" applyAlignment="1">
      <alignment horizontal="right" vertical="center"/>
    </xf>
    <xf numFmtId="197" fontId="4" fillId="33" borderId="11" xfId="0" applyNumberFormat="1" applyFont="1" applyFill="1" applyBorder="1" applyAlignment="1">
      <alignment horizontal="right" vertical="center"/>
    </xf>
    <xf numFmtId="197" fontId="4" fillId="0" borderId="10" xfId="0" applyNumberFormat="1" applyFont="1" applyFill="1" applyBorder="1" applyAlignment="1">
      <alignment horizontal="right" vertical="center"/>
    </xf>
    <xf numFmtId="197" fontId="4" fillId="0" borderId="14" xfId="0" applyNumberFormat="1" applyFont="1" applyFill="1" applyBorder="1" applyAlignment="1">
      <alignment horizontal="right" vertical="center"/>
    </xf>
    <xf numFmtId="190" fontId="4" fillId="33" borderId="10" xfId="0" applyNumberFormat="1" applyFont="1" applyFill="1" applyBorder="1" applyAlignment="1">
      <alignment horizontal="right" vertical="center"/>
    </xf>
    <xf numFmtId="190" fontId="4" fillId="33" borderId="11" xfId="0" applyNumberFormat="1" applyFont="1" applyFill="1" applyBorder="1" applyAlignment="1">
      <alignment horizontal="right" vertical="center"/>
    </xf>
    <xf numFmtId="197" fontId="4" fillId="33" borderId="10" xfId="0" applyNumberFormat="1" applyFont="1" applyFill="1" applyBorder="1" applyAlignment="1">
      <alignment vertical="center"/>
    </xf>
    <xf numFmtId="197" fontId="4" fillId="33" borderId="11" xfId="0" applyNumberFormat="1" applyFont="1" applyFill="1" applyBorder="1" applyAlignment="1">
      <alignment vertical="center"/>
    </xf>
    <xf numFmtId="190" fontId="4" fillId="33" borderId="10" xfId="0" applyNumberFormat="1" applyFont="1" applyFill="1" applyBorder="1" applyAlignment="1">
      <alignment vertical="center"/>
    </xf>
    <xf numFmtId="190" fontId="4" fillId="33" borderId="11" xfId="0" applyNumberFormat="1" applyFont="1" applyFill="1" applyBorder="1" applyAlignment="1">
      <alignment vertical="center"/>
    </xf>
    <xf numFmtId="197" fontId="4" fillId="33" borderId="14" xfId="0" applyNumberFormat="1" applyFont="1" applyFill="1" applyBorder="1" applyAlignment="1">
      <alignment vertical="center"/>
    </xf>
    <xf numFmtId="197" fontId="4" fillId="33" borderId="17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right" vertical="center"/>
    </xf>
    <xf numFmtId="0" fontId="4" fillId="33" borderId="14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right" vertical="center"/>
    </xf>
    <xf numFmtId="0" fontId="4" fillId="37" borderId="22" xfId="0" applyFont="1" applyFill="1" applyBorder="1" applyAlignment="1">
      <alignment vertical="center" wrapText="1"/>
    </xf>
    <xf numFmtId="0" fontId="4" fillId="37" borderId="19" xfId="0" applyNumberFormat="1" applyFont="1" applyFill="1" applyBorder="1" applyAlignment="1">
      <alignment horizontal="right" vertical="center"/>
    </xf>
    <xf numFmtId="0" fontId="4" fillId="37" borderId="13" xfId="0" applyFont="1" applyFill="1" applyBorder="1" applyAlignment="1">
      <alignment vertical="center" wrapText="1"/>
    </xf>
    <xf numFmtId="0" fontId="4" fillId="37" borderId="14" xfId="0" applyNumberFormat="1" applyFont="1" applyFill="1" applyBorder="1" applyAlignment="1">
      <alignment horizontal="right" vertical="center"/>
    </xf>
    <xf numFmtId="0" fontId="10" fillId="36" borderId="0" xfId="0" applyFont="1" applyFill="1" applyAlignment="1">
      <alignment vertical="center"/>
    </xf>
    <xf numFmtId="197" fontId="4" fillId="0" borderId="11" xfId="0" applyNumberFormat="1" applyFont="1" applyFill="1" applyBorder="1" applyAlignment="1">
      <alignment horizontal="right" vertical="center"/>
    </xf>
    <xf numFmtId="197" fontId="4" fillId="0" borderId="17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38" borderId="10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vertical="center"/>
    </xf>
    <xf numFmtId="0" fontId="4" fillId="38" borderId="11" xfId="0" applyFont="1" applyFill="1" applyBorder="1" applyAlignment="1">
      <alignment vertical="center"/>
    </xf>
    <xf numFmtId="185" fontId="4" fillId="38" borderId="10" xfId="0" applyNumberFormat="1" applyFont="1" applyFill="1" applyBorder="1" applyAlignment="1">
      <alignment horizontal="right" vertical="center"/>
    </xf>
    <xf numFmtId="0" fontId="4" fillId="38" borderId="11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/>
    </xf>
    <xf numFmtId="0" fontId="4" fillId="39" borderId="13" xfId="0" applyFont="1" applyFill="1" applyBorder="1" applyAlignment="1">
      <alignment horizontal="justify" vertical="top" wrapText="1"/>
    </xf>
    <xf numFmtId="9" fontId="4" fillId="39" borderId="17" xfId="0" applyNumberFormat="1" applyFont="1" applyFill="1" applyBorder="1" applyAlignment="1">
      <alignment vertical="center"/>
    </xf>
    <xf numFmtId="10" fontId="4" fillId="39" borderId="13" xfId="0" applyNumberFormat="1" applyFont="1" applyFill="1" applyBorder="1" applyAlignment="1">
      <alignment horizontal="center" vertical="center"/>
    </xf>
    <xf numFmtId="10" fontId="4" fillId="39" borderId="14" xfId="0" applyNumberFormat="1" applyFont="1" applyFill="1" applyBorder="1" applyAlignment="1">
      <alignment horizontal="center" vertical="center"/>
    </xf>
    <xf numFmtId="10" fontId="4" fillId="39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selection activeCell="B99" sqref="B99:F99"/>
    </sheetView>
  </sheetViews>
  <sheetFormatPr defaultColWidth="9.00390625" defaultRowHeight="14.25"/>
  <cols>
    <col min="1" max="1" width="9.00390625" style="3" customWidth="1"/>
    <col min="2" max="2" width="37.25390625" style="2" customWidth="1"/>
    <col min="3" max="3" width="12.25390625" style="2" customWidth="1"/>
    <col min="4" max="4" width="11.50390625" style="2" customWidth="1"/>
    <col min="5" max="5" width="14.00390625" style="1" customWidth="1"/>
    <col min="6" max="9" width="9.00390625" style="2" customWidth="1"/>
    <col min="10" max="10" width="11.375" style="2" customWidth="1"/>
    <col min="11" max="16384" width="9.00390625" style="2" customWidth="1"/>
  </cols>
  <sheetData>
    <row r="1" spans="1:5" ht="30" customHeight="1" thickTop="1">
      <c r="A1" s="116" t="s">
        <v>163</v>
      </c>
      <c r="B1" s="117"/>
      <c r="C1" s="117"/>
      <c r="D1" s="117"/>
      <c r="E1" s="118"/>
    </row>
    <row r="2" spans="1:5" ht="12.75">
      <c r="A2" s="39" t="s">
        <v>10</v>
      </c>
      <c r="B2" s="35" t="s">
        <v>11</v>
      </c>
      <c r="C2" s="35" t="s">
        <v>12</v>
      </c>
      <c r="D2" s="35" t="s">
        <v>13</v>
      </c>
      <c r="E2" s="36" t="s">
        <v>14</v>
      </c>
    </row>
    <row r="3" spans="1:5" ht="12.75">
      <c r="A3" s="9"/>
      <c r="B3" s="35" t="s">
        <v>107</v>
      </c>
      <c r="C3" s="26"/>
      <c r="D3" s="26"/>
      <c r="E3" s="37"/>
    </row>
    <row r="4" spans="1:5" ht="12.75">
      <c r="A4" s="9">
        <v>1</v>
      </c>
      <c r="B4" s="5" t="s">
        <v>15</v>
      </c>
      <c r="C4" s="5">
        <v>6.4</v>
      </c>
      <c r="D4" s="5" t="s">
        <v>16</v>
      </c>
      <c r="E4" s="6" t="s">
        <v>148</v>
      </c>
    </row>
    <row r="5" spans="1:5" ht="12.75">
      <c r="A5" s="9"/>
      <c r="B5" s="5" t="s">
        <v>119</v>
      </c>
      <c r="C5" s="7">
        <v>0.95</v>
      </c>
      <c r="D5" s="5"/>
      <c r="E5" s="6" t="s">
        <v>173</v>
      </c>
    </row>
    <row r="6" spans="1:5" ht="12.75">
      <c r="A6" s="9"/>
      <c r="B6" s="5" t="s">
        <v>118</v>
      </c>
      <c r="C6" s="72">
        <v>0.008</v>
      </c>
      <c r="D6" s="5"/>
      <c r="E6" s="6" t="s">
        <v>173</v>
      </c>
    </row>
    <row r="7" spans="1:5" ht="12.75">
      <c r="A7" s="9">
        <v>2</v>
      </c>
      <c r="B7" s="5" t="s">
        <v>17</v>
      </c>
      <c r="C7" s="138">
        <v>24.22</v>
      </c>
      <c r="D7" s="136" t="s">
        <v>18</v>
      </c>
      <c r="E7" s="139" t="s">
        <v>181</v>
      </c>
    </row>
    <row r="8" spans="1:5" ht="12.75">
      <c r="A8" s="9">
        <v>3</v>
      </c>
      <c r="B8" s="5" t="s">
        <v>19</v>
      </c>
      <c r="C8" s="5">
        <v>16</v>
      </c>
      <c r="D8" s="5" t="s">
        <v>150</v>
      </c>
      <c r="E8" s="6" t="s">
        <v>174</v>
      </c>
    </row>
    <row r="9" spans="1:5" ht="12.75">
      <c r="A9" s="9">
        <v>4</v>
      </c>
      <c r="B9" s="5" t="s">
        <v>94</v>
      </c>
      <c r="C9" s="5">
        <v>26</v>
      </c>
      <c r="D9" s="5" t="s">
        <v>20</v>
      </c>
      <c r="E9" s="6" t="s">
        <v>174</v>
      </c>
    </row>
    <row r="10" spans="1:5" ht="12.75">
      <c r="A10" s="9">
        <v>5</v>
      </c>
      <c r="B10" s="140" t="s">
        <v>178</v>
      </c>
      <c r="C10" s="5">
        <v>0.2</v>
      </c>
      <c r="D10" s="5" t="s">
        <v>21</v>
      </c>
      <c r="E10" s="6" t="s">
        <v>179</v>
      </c>
    </row>
    <row r="11" spans="1:5" ht="12.75">
      <c r="A11" s="9"/>
      <c r="B11" s="35" t="s">
        <v>108</v>
      </c>
      <c r="C11" s="5"/>
      <c r="D11" s="5"/>
      <c r="E11" s="6"/>
    </row>
    <row r="12" spans="1:5" ht="12.75">
      <c r="A12" s="9"/>
      <c r="B12" s="5" t="s">
        <v>22</v>
      </c>
      <c r="C12" s="21">
        <v>2564</v>
      </c>
      <c r="D12" s="5" t="s">
        <v>23</v>
      </c>
      <c r="E12" s="6" t="s">
        <v>174</v>
      </c>
    </row>
    <row r="13" spans="1:5" ht="12.75">
      <c r="A13" s="9" t="s">
        <v>0</v>
      </c>
      <c r="B13" s="5" t="s">
        <v>24</v>
      </c>
      <c r="C13" s="21">
        <v>2050</v>
      </c>
      <c r="D13" s="5" t="s">
        <v>3</v>
      </c>
      <c r="E13" s="6"/>
    </row>
    <row r="14" spans="1:5" ht="12.75">
      <c r="A14" s="9" t="s">
        <v>103</v>
      </c>
      <c r="B14" s="67" t="s">
        <v>25</v>
      </c>
      <c r="C14" s="21">
        <v>2050</v>
      </c>
      <c r="D14" s="5" t="s">
        <v>3</v>
      </c>
      <c r="E14" s="6" t="s">
        <v>174</v>
      </c>
    </row>
    <row r="15" spans="1:5" ht="12.75">
      <c r="A15" s="9" t="s">
        <v>104</v>
      </c>
      <c r="B15" s="67" t="s">
        <v>26</v>
      </c>
      <c r="C15" s="21">
        <v>0</v>
      </c>
      <c r="D15" s="5" t="s">
        <v>3</v>
      </c>
      <c r="E15" s="86"/>
    </row>
    <row r="16" spans="1:5" ht="12.75">
      <c r="A16" s="9" t="s">
        <v>66</v>
      </c>
      <c r="B16" s="85" t="s">
        <v>151</v>
      </c>
      <c r="C16" s="135">
        <v>514</v>
      </c>
      <c r="D16" s="136" t="s">
        <v>23</v>
      </c>
      <c r="E16" s="137" t="s">
        <v>180</v>
      </c>
    </row>
    <row r="17" spans="1:5" ht="12.75">
      <c r="A17" s="9" t="s">
        <v>93</v>
      </c>
      <c r="B17" s="5" t="s">
        <v>27</v>
      </c>
      <c r="C17" s="5">
        <v>6.4</v>
      </c>
      <c r="D17" s="5" t="s">
        <v>3</v>
      </c>
      <c r="E17" s="6" t="s">
        <v>174</v>
      </c>
    </row>
    <row r="18" spans="1:5" ht="12.75">
      <c r="A18" s="9"/>
      <c r="B18" s="35" t="s">
        <v>109</v>
      </c>
      <c r="C18" s="5"/>
      <c r="D18" s="5"/>
      <c r="E18" s="6"/>
    </row>
    <row r="19" spans="1:5" ht="12.75">
      <c r="A19" s="9">
        <v>1</v>
      </c>
      <c r="B19" s="5" t="s">
        <v>105</v>
      </c>
      <c r="C19" s="7">
        <v>1</v>
      </c>
      <c r="D19" s="5"/>
      <c r="E19" s="86"/>
    </row>
    <row r="20" spans="1:5" ht="12.75">
      <c r="A20" s="9">
        <v>2</v>
      </c>
      <c r="B20" s="5" t="s">
        <v>28</v>
      </c>
      <c r="C20" s="7">
        <v>1</v>
      </c>
      <c r="D20" s="5"/>
      <c r="E20" s="86"/>
    </row>
    <row r="21" spans="1:5" ht="12.75">
      <c r="A21" s="9">
        <v>3</v>
      </c>
      <c r="B21" s="5" t="s">
        <v>106</v>
      </c>
      <c r="C21" s="7">
        <f>1-C19</f>
        <v>0</v>
      </c>
      <c r="D21" s="5"/>
      <c r="E21" s="86"/>
    </row>
    <row r="22" spans="1:5" ht="12.75">
      <c r="A22" s="9"/>
      <c r="B22" s="35" t="s">
        <v>110</v>
      </c>
      <c r="C22" s="5"/>
      <c r="D22" s="5"/>
      <c r="E22" s="6"/>
    </row>
    <row r="23" spans="1:5" ht="12.75">
      <c r="A23" s="9">
        <v>1</v>
      </c>
      <c r="B23" s="5" t="s">
        <v>29</v>
      </c>
      <c r="C23" s="29">
        <v>0.06</v>
      </c>
      <c r="D23" s="5"/>
      <c r="E23" s="6" t="s">
        <v>173</v>
      </c>
    </row>
    <row r="24" spans="1:5" ht="66.75" customHeight="1">
      <c r="A24" s="9">
        <v>2</v>
      </c>
      <c r="B24" s="48" t="s">
        <v>145</v>
      </c>
      <c r="C24" s="87" t="s">
        <v>152</v>
      </c>
      <c r="D24" s="71"/>
      <c r="E24" s="86" t="s">
        <v>175</v>
      </c>
    </row>
    <row r="25" spans="1:5" ht="12.75">
      <c r="A25" s="9">
        <v>3</v>
      </c>
      <c r="B25" s="5" t="s">
        <v>90</v>
      </c>
      <c r="C25" s="7">
        <v>0.05</v>
      </c>
      <c r="D25" s="5"/>
      <c r="E25" s="6" t="s">
        <v>173</v>
      </c>
    </row>
    <row r="26" spans="1:5" ht="12.75">
      <c r="A26" s="9">
        <v>4</v>
      </c>
      <c r="B26" s="5" t="s">
        <v>146</v>
      </c>
      <c r="C26" s="7">
        <v>0.03</v>
      </c>
      <c r="D26" s="5"/>
      <c r="E26" s="6" t="s">
        <v>173</v>
      </c>
    </row>
    <row r="27" spans="1:5" ht="12.75">
      <c r="A27" s="9"/>
      <c r="B27" s="35" t="s">
        <v>111</v>
      </c>
      <c r="C27" s="7"/>
      <c r="D27" s="5"/>
      <c r="E27" s="6"/>
    </row>
    <row r="28" spans="1:5" ht="12.75">
      <c r="A28" s="9">
        <v>1</v>
      </c>
      <c r="B28" s="68" t="s">
        <v>30</v>
      </c>
      <c r="C28" s="72">
        <f>1%*(1+C47)</f>
        <v>0.01</v>
      </c>
      <c r="D28" s="5"/>
      <c r="E28" s="6" t="s">
        <v>149</v>
      </c>
    </row>
    <row r="29" spans="1:5" ht="51">
      <c r="A29" s="9">
        <v>2</v>
      </c>
      <c r="B29" s="5" t="s">
        <v>31</v>
      </c>
      <c r="C29" s="73">
        <v>55</v>
      </c>
      <c r="D29" s="5" t="s">
        <v>102</v>
      </c>
      <c r="E29" s="86" t="s">
        <v>153</v>
      </c>
    </row>
    <row r="30" spans="1:5" ht="63.75">
      <c r="A30" s="9">
        <v>3</v>
      </c>
      <c r="B30" s="68" t="s">
        <v>32</v>
      </c>
      <c r="C30" s="73">
        <v>1.698</v>
      </c>
      <c r="D30" s="5" t="s">
        <v>33</v>
      </c>
      <c r="E30" s="86" t="s">
        <v>154</v>
      </c>
    </row>
    <row r="31" spans="1:5" ht="52.5" customHeight="1">
      <c r="A31" s="9">
        <v>4</v>
      </c>
      <c r="B31" s="34" t="s">
        <v>112</v>
      </c>
      <c r="C31" s="7">
        <v>0.14</v>
      </c>
      <c r="D31" s="5"/>
      <c r="E31" s="86" t="s">
        <v>153</v>
      </c>
    </row>
    <row r="32" spans="1:5" ht="12.75">
      <c r="A32" s="9">
        <v>5</v>
      </c>
      <c r="B32" s="68" t="s">
        <v>113</v>
      </c>
      <c r="C32" s="74">
        <v>0.002</v>
      </c>
      <c r="D32" s="5" t="s">
        <v>68</v>
      </c>
      <c r="E32" s="6" t="s">
        <v>173</v>
      </c>
    </row>
    <row r="33" spans="1:5" ht="51">
      <c r="A33" s="9">
        <v>8</v>
      </c>
      <c r="B33" s="68" t="s">
        <v>34</v>
      </c>
      <c r="C33" s="88" t="s">
        <v>176</v>
      </c>
      <c r="D33" s="5" t="s">
        <v>35</v>
      </c>
      <c r="E33" s="86" t="s">
        <v>153</v>
      </c>
    </row>
    <row r="34" spans="1:5" ht="12.75">
      <c r="A34" s="9">
        <v>9</v>
      </c>
      <c r="B34" s="5" t="s">
        <v>36</v>
      </c>
      <c r="C34" s="29">
        <v>0.04</v>
      </c>
      <c r="D34" s="5"/>
      <c r="E34" s="6" t="s">
        <v>173</v>
      </c>
    </row>
    <row r="35" spans="1:5" ht="12.75">
      <c r="A35" s="9"/>
      <c r="B35" s="35" t="s">
        <v>114</v>
      </c>
      <c r="C35" s="29"/>
      <c r="D35" s="5"/>
      <c r="E35" s="6"/>
    </row>
    <row r="36" spans="1:5" ht="12.75">
      <c r="A36" s="9">
        <v>1</v>
      </c>
      <c r="B36" s="5" t="s">
        <v>37</v>
      </c>
      <c r="C36" s="7">
        <v>0.08</v>
      </c>
      <c r="D36" s="5"/>
      <c r="E36" s="6" t="s">
        <v>173</v>
      </c>
    </row>
    <row r="37" spans="1:5" ht="13.5" thickBot="1">
      <c r="A37" s="33">
        <v>2</v>
      </c>
      <c r="B37" s="30" t="s">
        <v>38</v>
      </c>
      <c r="C37" s="69">
        <v>0</v>
      </c>
      <c r="D37" s="70"/>
      <c r="E37" s="89"/>
    </row>
    <row r="38" ht="13.5" thickTop="1">
      <c r="B38" s="1"/>
    </row>
    <row r="39" ht="12.75">
      <c r="B39" s="1"/>
    </row>
    <row r="40" ht="13.5" thickBot="1">
      <c r="B40" s="1"/>
    </row>
    <row r="41" spans="2:5" ht="13.5" thickTop="1">
      <c r="B41" s="40" t="s">
        <v>39</v>
      </c>
      <c r="C41" s="31"/>
      <c r="D41" s="31"/>
      <c r="E41" s="32">
        <v>0.0824</v>
      </c>
    </row>
    <row r="42" spans="2:5" ht="13.5" thickBot="1">
      <c r="B42" s="82" t="s">
        <v>147</v>
      </c>
      <c r="C42" s="80"/>
      <c r="D42" s="80"/>
      <c r="E42" s="81">
        <v>0.126</v>
      </c>
    </row>
    <row r="43" ht="14.25" thickBot="1" thickTop="1">
      <c r="B43" s="1"/>
    </row>
    <row r="44" spans="2:5" ht="17.25" thickBot="1" thickTop="1">
      <c r="B44" s="119" t="s">
        <v>121</v>
      </c>
      <c r="C44" s="120"/>
      <c r="D44" s="4"/>
      <c r="E44" s="52" t="s">
        <v>122</v>
      </c>
    </row>
    <row r="45" spans="2:6" ht="13.5" thickTop="1">
      <c r="B45" s="53" t="s">
        <v>92</v>
      </c>
      <c r="C45" s="54" t="s">
        <v>123</v>
      </c>
      <c r="D45" s="55">
        <v>-0.1</v>
      </c>
      <c r="E45" s="56">
        <v>0</v>
      </c>
      <c r="F45" s="57">
        <v>0.1</v>
      </c>
    </row>
    <row r="46" spans="2:6" ht="12.75">
      <c r="B46" s="58" t="s">
        <v>126</v>
      </c>
      <c r="C46" s="59">
        <v>0</v>
      </c>
      <c r="D46" s="60">
        <v>0.0947</v>
      </c>
      <c r="E46" s="61">
        <v>0.0824</v>
      </c>
      <c r="F46" s="62">
        <v>0.0721</v>
      </c>
    </row>
    <row r="47" spans="2:6" ht="12.75">
      <c r="B47" s="63" t="s">
        <v>124</v>
      </c>
      <c r="C47" s="64">
        <v>0</v>
      </c>
      <c r="D47" s="65">
        <v>0.0875</v>
      </c>
      <c r="E47" s="61">
        <v>0.0824</v>
      </c>
      <c r="F47" s="66">
        <v>0.0774</v>
      </c>
    </row>
    <row r="48" spans="2:6" ht="13.5" thickBot="1">
      <c r="B48" s="141" t="s">
        <v>125</v>
      </c>
      <c r="C48" s="142">
        <v>0</v>
      </c>
      <c r="D48" s="143">
        <v>0.0668</v>
      </c>
      <c r="E48" s="144">
        <v>0.0824</v>
      </c>
      <c r="F48" s="145">
        <v>0.0977</v>
      </c>
    </row>
    <row r="49" ht="13.5" thickTop="1">
      <c r="B49" s="1"/>
    </row>
    <row r="50" spans="1:9" ht="12.75">
      <c r="A50" s="83"/>
      <c r="B50" s="84"/>
      <c r="C50" s="84"/>
      <c r="D50" s="84"/>
      <c r="E50" s="84"/>
      <c r="F50" s="84"/>
      <c r="G50" s="84"/>
      <c r="H50" s="84"/>
      <c r="I50" s="84"/>
    </row>
    <row r="51" ht="13.5" thickBot="1">
      <c r="B51" s="1"/>
    </row>
    <row r="52" spans="1:5" ht="16.5" thickTop="1">
      <c r="A52" s="116" t="s">
        <v>164</v>
      </c>
      <c r="B52" s="117"/>
      <c r="C52" s="117"/>
      <c r="D52" s="117"/>
      <c r="E52" s="118"/>
    </row>
    <row r="53" spans="1:5" ht="12.75">
      <c r="A53" s="39" t="s">
        <v>5</v>
      </c>
      <c r="B53" s="35" t="s">
        <v>6</v>
      </c>
      <c r="C53" s="35" t="s">
        <v>12</v>
      </c>
      <c r="D53" s="35" t="s">
        <v>13</v>
      </c>
      <c r="E53" s="36" t="s">
        <v>14</v>
      </c>
    </row>
    <row r="54" spans="1:5" ht="12.75">
      <c r="A54" s="9"/>
      <c r="B54" s="35" t="s">
        <v>107</v>
      </c>
      <c r="C54" s="26"/>
      <c r="D54" s="26"/>
      <c r="E54" s="37"/>
    </row>
    <row r="55" spans="1:5" ht="12.75">
      <c r="A55" s="9">
        <v>1</v>
      </c>
      <c r="B55" s="5" t="s">
        <v>15</v>
      </c>
      <c r="C55" s="5">
        <v>4</v>
      </c>
      <c r="D55" s="5" t="s">
        <v>16</v>
      </c>
      <c r="E55" s="6" t="s">
        <v>148</v>
      </c>
    </row>
    <row r="56" spans="1:5" ht="12.75">
      <c r="A56" s="9"/>
      <c r="B56" s="5" t="s">
        <v>119</v>
      </c>
      <c r="C56" s="7">
        <v>0.95</v>
      </c>
      <c r="D56" s="5"/>
      <c r="E56" s="6" t="s">
        <v>173</v>
      </c>
    </row>
    <row r="57" spans="1:5" ht="12.75">
      <c r="A57" s="9"/>
      <c r="B57" s="5" t="s">
        <v>118</v>
      </c>
      <c r="C57" s="72">
        <v>0.008</v>
      </c>
      <c r="D57" s="5"/>
      <c r="E57" s="6" t="s">
        <v>173</v>
      </c>
    </row>
    <row r="58" spans="1:5" ht="12.75">
      <c r="A58" s="9">
        <v>2</v>
      </c>
      <c r="B58" s="5" t="s">
        <v>17</v>
      </c>
      <c r="C58" s="138">
        <v>15.78</v>
      </c>
      <c r="D58" s="136" t="s">
        <v>18</v>
      </c>
      <c r="E58" s="139" t="s">
        <v>173</v>
      </c>
    </row>
    <row r="59" spans="1:5" ht="12.75">
      <c r="A59" s="9">
        <v>3</v>
      </c>
      <c r="B59" s="5" t="s">
        <v>7</v>
      </c>
      <c r="C59" s="5">
        <v>16</v>
      </c>
      <c r="D59" s="5" t="s">
        <v>150</v>
      </c>
      <c r="E59" s="6" t="s">
        <v>174</v>
      </c>
    </row>
    <row r="60" spans="1:5" ht="12.75">
      <c r="A60" s="9">
        <v>4</v>
      </c>
      <c r="B60" s="5" t="s">
        <v>8</v>
      </c>
      <c r="C60" s="5">
        <v>26</v>
      </c>
      <c r="D60" s="5" t="s">
        <v>20</v>
      </c>
      <c r="E60" s="6" t="s">
        <v>174</v>
      </c>
    </row>
    <row r="61" spans="1:5" ht="12.75">
      <c r="A61" s="9">
        <v>5</v>
      </c>
      <c r="B61" s="140" t="s">
        <v>178</v>
      </c>
      <c r="C61" s="5">
        <v>0.2</v>
      </c>
      <c r="D61" s="5" t="s">
        <v>21</v>
      </c>
      <c r="E61" s="6" t="s">
        <v>173</v>
      </c>
    </row>
    <row r="62" spans="1:5" ht="12.75">
      <c r="A62" s="9"/>
      <c r="B62" s="35" t="s">
        <v>108</v>
      </c>
      <c r="C62" s="5"/>
      <c r="D62" s="5"/>
      <c r="E62" s="6"/>
    </row>
    <row r="63" spans="1:5" ht="12.75">
      <c r="A63" s="9"/>
      <c r="B63" s="5" t="s">
        <v>22</v>
      </c>
      <c r="C63" s="21">
        <v>1825</v>
      </c>
      <c r="D63" s="5" t="s">
        <v>23</v>
      </c>
      <c r="E63" s="6" t="s">
        <v>174</v>
      </c>
    </row>
    <row r="64" spans="1:5" ht="12.75">
      <c r="A64" s="9" t="s">
        <v>0</v>
      </c>
      <c r="B64" s="5" t="s">
        <v>24</v>
      </c>
      <c r="C64" s="21">
        <v>1477</v>
      </c>
      <c r="D64" s="5" t="s">
        <v>3</v>
      </c>
      <c r="E64" s="6"/>
    </row>
    <row r="65" spans="1:5" ht="12.75">
      <c r="A65" s="9" t="s">
        <v>76</v>
      </c>
      <c r="B65" s="67" t="s">
        <v>25</v>
      </c>
      <c r="C65" s="21">
        <v>1477</v>
      </c>
      <c r="D65" s="5" t="s">
        <v>3</v>
      </c>
      <c r="E65" s="6" t="s">
        <v>174</v>
      </c>
    </row>
    <row r="66" spans="1:5" ht="12.75">
      <c r="A66" s="9" t="s">
        <v>78</v>
      </c>
      <c r="B66" s="67" t="s">
        <v>26</v>
      </c>
      <c r="C66" s="21">
        <v>0</v>
      </c>
      <c r="D66" s="5" t="s">
        <v>3</v>
      </c>
      <c r="E66" s="86"/>
    </row>
    <row r="67" spans="1:5" ht="12.75">
      <c r="A67" s="9" t="s">
        <v>66</v>
      </c>
      <c r="B67" s="85" t="s">
        <v>151</v>
      </c>
      <c r="C67" s="135">
        <v>384.2</v>
      </c>
      <c r="D67" s="136" t="s">
        <v>23</v>
      </c>
      <c r="E67" s="137" t="s">
        <v>173</v>
      </c>
    </row>
    <row r="68" spans="1:5" ht="12.75">
      <c r="A68" s="9" t="s">
        <v>93</v>
      </c>
      <c r="B68" s="5" t="s">
        <v>27</v>
      </c>
      <c r="C68" s="5">
        <v>4</v>
      </c>
      <c r="D68" s="5" t="s">
        <v>3</v>
      </c>
      <c r="E68" s="6" t="s">
        <v>174</v>
      </c>
    </row>
    <row r="69" spans="1:5" ht="12.75">
      <c r="A69" s="9"/>
      <c r="B69" s="35" t="s">
        <v>109</v>
      </c>
      <c r="C69" s="5"/>
      <c r="D69" s="5"/>
      <c r="E69" s="6"/>
    </row>
    <row r="70" spans="1:5" ht="12.75">
      <c r="A70" s="9">
        <v>1</v>
      </c>
      <c r="B70" s="5" t="s">
        <v>105</v>
      </c>
      <c r="C70" s="7">
        <v>1</v>
      </c>
      <c r="D70" s="5"/>
      <c r="E70" s="86"/>
    </row>
    <row r="71" spans="1:5" ht="12.75">
      <c r="A71" s="9">
        <v>2</v>
      </c>
      <c r="B71" s="5" t="s">
        <v>28</v>
      </c>
      <c r="C71" s="7">
        <v>1</v>
      </c>
      <c r="D71" s="5"/>
      <c r="E71" s="86"/>
    </row>
    <row r="72" spans="1:5" ht="12.75">
      <c r="A72" s="9">
        <v>3</v>
      </c>
      <c r="B72" s="5" t="s">
        <v>106</v>
      </c>
      <c r="C72" s="7">
        <f>1-C70</f>
        <v>0</v>
      </c>
      <c r="D72" s="5"/>
      <c r="E72" s="86"/>
    </row>
    <row r="73" spans="1:5" ht="12.75">
      <c r="A73" s="9"/>
      <c r="B73" s="35" t="s">
        <v>110</v>
      </c>
      <c r="C73" s="5"/>
      <c r="D73" s="5"/>
      <c r="E73" s="6"/>
    </row>
    <row r="74" spans="1:5" ht="12.75">
      <c r="A74" s="9">
        <v>1</v>
      </c>
      <c r="B74" s="5" t="s">
        <v>29</v>
      </c>
      <c r="C74" s="29">
        <v>0.06</v>
      </c>
      <c r="D74" s="5"/>
      <c r="E74" s="6" t="s">
        <v>173</v>
      </c>
    </row>
    <row r="75" spans="1:5" ht="63.75">
      <c r="A75" s="9">
        <v>2</v>
      </c>
      <c r="B75" s="48" t="s">
        <v>85</v>
      </c>
      <c r="C75" s="87" t="s">
        <v>152</v>
      </c>
      <c r="D75" s="71"/>
      <c r="E75" s="86" t="s">
        <v>175</v>
      </c>
    </row>
    <row r="76" spans="1:5" ht="12.75">
      <c r="A76" s="9">
        <v>3</v>
      </c>
      <c r="B76" s="5" t="s">
        <v>90</v>
      </c>
      <c r="C76" s="7">
        <v>0.05</v>
      </c>
      <c r="D76" s="5"/>
      <c r="E76" s="6" t="s">
        <v>173</v>
      </c>
    </row>
    <row r="77" spans="1:5" ht="12.75">
      <c r="A77" s="9">
        <v>4</v>
      </c>
      <c r="B77" s="5" t="s">
        <v>146</v>
      </c>
      <c r="C77" s="7">
        <v>0.03</v>
      </c>
      <c r="D77" s="5"/>
      <c r="E77" s="6" t="s">
        <v>173</v>
      </c>
    </row>
    <row r="78" spans="1:5" ht="12.75">
      <c r="A78" s="9"/>
      <c r="B78" s="35" t="s">
        <v>111</v>
      </c>
      <c r="C78" s="7"/>
      <c r="D78" s="5"/>
      <c r="E78" s="6"/>
    </row>
    <row r="79" spans="1:5" ht="12.75">
      <c r="A79" s="9">
        <v>1</v>
      </c>
      <c r="B79" s="68" t="s">
        <v>30</v>
      </c>
      <c r="C79" s="72">
        <f>1%*(1+C98)</f>
        <v>0.01</v>
      </c>
      <c r="D79" s="5"/>
      <c r="E79" s="6" t="s">
        <v>149</v>
      </c>
    </row>
    <row r="80" spans="1:5" ht="51">
      <c r="A80" s="9">
        <v>2</v>
      </c>
      <c r="B80" s="5" t="s">
        <v>31</v>
      </c>
      <c r="C80" s="73">
        <v>35</v>
      </c>
      <c r="D80" s="5" t="s">
        <v>102</v>
      </c>
      <c r="E80" s="86" t="s">
        <v>153</v>
      </c>
    </row>
    <row r="81" spans="1:5" ht="63.75">
      <c r="A81" s="9">
        <v>3</v>
      </c>
      <c r="B81" s="68" t="s">
        <v>32</v>
      </c>
      <c r="C81" s="73">
        <v>1.698</v>
      </c>
      <c r="D81" s="5" t="s">
        <v>33</v>
      </c>
      <c r="E81" s="86" t="s">
        <v>154</v>
      </c>
    </row>
    <row r="82" spans="1:5" ht="51">
      <c r="A82" s="9">
        <v>4</v>
      </c>
      <c r="B82" s="34" t="s">
        <v>112</v>
      </c>
      <c r="C82" s="7">
        <v>0.14</v>
      </c>
      <c r="D82" s="5"/>
      <c r="E82" s="86" t="s">
        <v>153</v>
      </c>
    </row>
    <row r="83" spans="1:5" ht="12.75">
      <c r="A83" s="9">
        <v>5</v>
      </c>
      <c r="B83" s="68" t="s">
        <v>113</v>
      </c>
      <c r="C83" s="74">
        <v>0.002</v>
      </c>
      <c r="D83" s="5" t="s">
        <v>68</v>
      </c>
      <c r="E83" s="6" t="s">
        <v>173</v>
      </c>
    </row>
    <row r="84" spans="1:5" ht="51">
      <c r="A84" s="9">
        <v>8</v>
      </c>
      <c r="B84" s="68" t="s">
        <v>34</v>
      </c>
      <c r="C84" s="88" t="s">
        <v>177</v>
      </c>
      <c r="D84" s="5" t="s">
        <v>35</v>
      </c>
      <c r="E84" s="86" t="s">
        <v>153</v>
      </c>
    </row>
    <row r="85" spans="1:5" ht="12.75">
      <c r="A85" s="9">
        <v>9</v>
      </c>
      <c r="B85" s="5" t="s">
        <v>36</v>
      </c>
      <c r="C85" s="29">
        <v>0.04</v>
      </c>
      <c r="D85" s="5"/>
      <c r="E85" s="6" t="s">
        <v>173</v>
      </c>
    </row>
    <row r="86" spans="1:5" ht="12.75">
      <c r="A86" s="9"/>
      <c r="B86" s="35" t="s">
        <v>114</v>
      </c>
      <c r="C86" s="29"/>
      <c r="D86" s="5"/>
      <c r="E86" s="6"/>
    </row>
    <row r="87" spans="1:5" ht="12.75">
      <c r="A87" s="9">
        <v>1</v>
      </c>
      <c r="B87" s="5" t="s">
        <v>37</v>
      </c>
      <c r="C87" s="7">
        <v>0.08</v>
      </c>
      <c r="D87" s="5"/>
      <c r="E87" s="6" t="s">
        <v>173</v>
      </c>
    </row>
    <row r="88" spans="1:5" ht="13.5" thickBot="1">
      <c r="A88" s="33">
        <v>2</v>
      </c>
      <c r="B88" s="30" t="s">
        <v>38</v>
      </c>
      <c r="C88" s="69">
        <v>0</v>
      </c>
      <c r="D88" s="70"/>
      <c r="E88" s="89"/>
    </row>
    <row r="89" ht="13.5" thickTop="1">
      <c r="B89" s="1"/>
    </row>
    <row r="90" ht="12.75">
      <c r="B90" s="1"/>
    </row>
    <row r="91" ht="13.5" thickBot="1">
      <c r="B91" s="1"/>
    </row>
    <row r="92" spans="2:5" ht="13.5" thickTop="1">
      <c r="B92" s="40" t="s">
        <v>39</v>
      </c>
      <c r="C92" s="31"/>
      <c r="D92" s="31"/>
      <c r="E92" s="32">
        <v>0.0735</v>
      </c>
    </row>
    <row r="93" spans="2:5" ht="13.5" thickBot="1">
      <c r="B93" s="82" t="s">
        <v>147</v>
      </c>
      <c r="C93" s="80"/>
      <c r="D93" s="80"/>
      <c r="E93" s="81">
        <v>0.1139</v>
      </c>
    </row>
    <row r="94" ht="14.25" thickBot="1" thickTop="1">
      <c r="B94" s="1"/>
    </row>
    <row r="95" spans="2:5" ht="17.25" thickBot="1" thickTop="1">
      <c r="B95" s="119" t="s">
        <v>121</v>
      </c>
      <c r="C95" s="120"/>
      <c r="D95" s="4"/>
      <c r="E95" s="52" t="s">
        <v>122</v>
      </c>
    </row>
    <row r="96" spans="2:6" ht="13.5" thickTop="1">
      <c r="B96" s="53" t="s">
        <v>6</v>
      </c>
      <c r="C96" s="54" t="s">
        <v>123</v>
      </c>
      <c r="D96" s="55">
        <v>-0.1</v>
      </c>
      <c r="E96" s="56">
        <v>0</v>
      </c>
      <c r="F96" s="57">
        <v>0.1</v>
      </c>
    </row>
    <row r="97" spans="2:6" ht="12.75">
      <c r="B97" s="58" t="s">
        <v>24</v>
      </c>
      <c r="C97" s="59">
        <v>0</v>
      </c>
      <c r="D97" s="60">
        <v>0.0851</v>
      </c>
      <c r="E97" s="61">
        <v>0.0735</v>
      </c>
      <c r="F97" s="62">
        <v>0.0638</v>
      </c>
    </row>
    <row r="98" spans="2:6" ht="12.75">
      <c r="B98" s="63" t="s">
        <v>124</v>
      </c>
      <c r="C98" s="64">
        <v>0</v>
      </c>
      <c r="D98" s="65">
        <v>0.0782</v>
      </c>
      <c r="E98" s="61">
        <v>0.0735</v>
      </c>
      <c r="F98" s="66">
        <v>0.0688</v>
      </c>
    </row>
    <row r="99" spans="2:6" ht="13.5" thickBot="1">
      <c r="B99" s="141" t="s">
        <v>178</v>
      </c>
      <c r="C99" s="142">
        <v>0</v>
      </c>
      <c r="D99" s="143">
        <v>0.059</v>
      </c>
      <c r="E99" s="144">
        <v>0.0735</v>
      </c>
      <c r="F99" s="145">
        <v>0.0877</v>
      </c>
    </row>
    <row r="100" ht="13.5" thickTop="1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</sheetData>
  <sheetProtection/>
  <mergeCells count="4">
    <mergeCell ref="A1:E1"/>
    <mergeCell ref="B44:C44"/>
    <mergeCell ref="A52:E52"/>
    <mergeCell ref="B95:C9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1">
      <selection activeCell="E28" sqref="E28"/>
    </sheetView>
  </sheetViews>
  <sheetFormatPr defaultColWidth="9.00390625" defaultRowHeight="14.25"/>
  <cols>
    <col min="1" max="1" width="5.875" style="76" customWidth="1"/>
    <col min="2" max="2" width="18.375" style="77" customWidth="1"/>
    <col min="3" max="16384" width="9.00390625" style="27" customWidth="1"/>
  </cols>
  <sheetData>
    <row r="1" spans="1:28" s="75" customFormat="1" ht="30" customHeight="1" thickTop="1">
      <c r="A1" s="126" t="s">
        <v>165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9"/>
      <c r="X1" s="129"/>
      <c r="Y1" s="129"/>
      <c r="Z1" s="129"/>
      <c r="AA1" s="129"/>
      <c r="AB1" s="130"/>
    </row>
    <row r="2" spans="1:28" s="75" customFormat="1" ht="15.75">
      <c r="A2" s="121" t="s">
        <v>5</v>
      </c>
      <c r="B2" s="122" t="s">
        <v>6</v>
      </c>
      <c r="C2" s="123" t="s">
        <v>7</v>
      </c>
      <c r="D2" s="124"/>
      <c r="E2" s="123" t="s">
        <v>8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5"/>
    </row>
    <row r="3" spans="1:28" ht="14.25">
      <c r="A3" s="121"/>
      <c r="B3" s="122"/>
      <c r="C3" s="35" t="s">
        <v>65</v>
      </c>
      <c r="D3" s="35" t="s">
        <v>40</v>
      </c>
      <c r="E3" s="35" t="s">
        <v>41</v>
      </c>
      <c r="F3" s="35" t="s">
        <v>42</v>
      </c>
      <c r="G3" s="35" t="s">
        <v>43</v>
      </c>
      <c r="H3" s="35" t="s">
        <v>44</v>
      </c>
      <c r="I3" s="35" t="s">
        <v>45</v>
      </c>
      <c r="J3" s="35" t="s">
        <v>46</v>
      </c>
      <c r="K3" s="35" t="s">
        <v>47</v>
      </c>
      <c r="L3" s="35" t="s">
        <v>48</v>
      </c>
      <c r="M3" s="35" t="s">
        <v>49</v>
      </c>
      <c r="N3" s="35" t="s">
        <v>50</v>
      </c>
      <c r="O3" s="35" t="s">
        <v>51</v>
      </c>
      <c r="P3" s="35" t="s">
        <v>52</v>
      </c>
      <c r="Q3" s="35" t="s">
        <v>53</v>
      </c>
      <c r="R3" s="35" t="s">
        <v>54</v>
      </c>
      <c r="S3" s="35" t="s">
        <v>55</v>
      </c>
      <c r="T3" s="35" t="s">
        <v>56</v>
      </c>
      <c r="U3" s="35" t="s">
        <v>57</v>
      </c>
      <c r="V3" s="35" t="s">
        <v>58</v>
      </c>
      <c r="W3" s="35" t="s">
        <v>59</v>
      </c>
      <c r="X3" s="35" t="s">
        <v>60</v>
      </c>
      <c r="Y3" s="35" t="s">
        <v>61</v>
      </c>
      <c r="Z3" s="35" t="s">
        <v>62</v>
      </c>
      <c r="AA3" s="35" t="s">
        <v>63</v>
      </c>
      <c r="AB3" s="36" t="s">
        <v>64</v>
      </c>
    </row>
    <row r="4" spans="1:28" ht="14.25">
      <c r="A4" s="12" t="s">
        <v>127</v>
      </c>
      <c r="B4" s="41" t="s">
        <v>128</v>
      </c>
      <c r="C4" s="90">
        <v>0</v>
      </c>
      <c r="D4" s="90">
        <v>0</v>
      </c>
      <c r="E4" s="90">
        <v>20.5</v>
      </c>
      <c r="F4" s="90">
        <v>20.5</v>
      </c>
      <c r="G4" s="90">
        <v>20.5</v>
      </c>
      <c r="H4" s="90">
        <v>20.5</v>
      </c>
      <c r="I4" s="90">
        <v>20.5</v>
      </c>
      <c r="J4" s="90">
        <v>20.5</v>
      </c>
      <c r="K4" s="90">
        <v>20.5</v>
      </c>
      <c r="L4" s="90">
        <v>20.5</v>
      </c>
      <c r="M4" s="90">
        <v>20.5</v>
      </c>
      <c r="N4" s="90">
        <v>20.5</v>
      </c>
      <c r="O4" s="90">
        <v>20.5</v>
      </c>
      <c r="P4" s="90">
        <v>20.5</v>
      </c>
      <c r="Q4" s="90">
        <v>20.5</v>
      </c>
      <c r="R4" s="90">
        <v>20.5</v>
      </c>
      <c r="S4" s="90">
        <v>20.5</v>
      </c>
      <c r="T4" s="90">
        <v>20.5</v>
      </c>
      <c r="U4" s="90">
        <v>20.5</v>
      </c>
      <c r="V4" s="90">
        <v>20.5</v>
      </c>
      <c r="W4" s="90">
        <v>20.5</v>
      </c>
      <c r="X4" s="90">
        <v>20.5</v>
      </c>
      <c r="Y4" s="90">
        <v>20.5</v>
      </c>
      <c r="Z4" s="90">
        <v>20.5</v>
      </c>
      <c r="AA4" s="90">
        <v>20.5</v>
      </c>
      <c r="AB4" s="91">
        <v>20.5</v>
      </c>
    </row>
    <row r="5" spans="1:28" ht="14.25">
      <c r="A5" s="12" t="s">
        <v>135</v>
      </c>
      <c r="B5" s="41" t="s">
        <v>129</v>
      </c>
      <c r="C5" s="90">
        <v>0</v>
      </c>
      <c r="D5" s="90">
        <v>0</v>
      </c>
      <c r="E5" s="90">
        <v>106.465</v>
      </c>
      <c r="F5" s="90">
        <v>106.465</v>
      </c>
      <c r="G5" s="90">
        <v>106.465</v>
      </c>
      <c r="H5" s="90">
        <v>106.465</v>
      </c>
      <c r="I5" s="90">
        <v>106.465</v>
      </c>
      <c r="J5" s="90">
        <v>106.465</v>
      </c>
      <c r="K5" s="90">
        <v>106.465</v>
      </c>
      <c r="L5" s="90">
        <v>106.465</v>
      </c>
      <c r="M5" s="90">
        <v>106.465</v>
      </c>
      <c r="N5" s="90">
        <v>106.465</v>
      </c>
      <c r="O5" s="90">
        <v>106.465</v>
      </c>
      <c r="P5" s="90">
        <v>106.465</v>
      </c>
      <c r="Q5" s="90">
        <v>106.465</v>
      </c>
      <c r="R5" s="90">
        <v>106.465</v>
      </c>
      <c r="S5" s="90">
        <v>106.465</v>
      </c>
      <c r="T5" s="90">
        <v>106.465</v>
      </c>
      <c r="U5" s="90">
        <v>106.465</v>
      </c>
      <c r="V5" s="90">
        <v>106.465</v>
      </c>
      <c r="W5" s="90">
        <v>106.465</v>
      </c>
      <c r="X5" s="90">
        <v>106.465</v>
      </c>
      <c r="Y5" s="90">
        <v>106.465</v>
      </c>
      <c r="Z5" s="90">
        <v>106.465</v>
      </c>
      <c r="AA5" s="90">
        <v>106.465</v>
      </c>
      <c r="AB5" s="91">
        <v>106.465</v>
      </c>
    </row>
    <row r="6" spans="1:28" ht="14.25">
      <c r="A6" s="12" t="s">
        <v>1</v>
      </c>
      <c r="B6" s="41" t="s">
        <v>130</v>
      </c>
      <c r="C6" s="90">
        <v>0</v>
      </c>
      <c r="D6" s="90">
        <v>0</v>
      </c>
      <c r="E6" s="90">
        <v>7.36</v>
      </c>
      <c r="F6" s="90">
        <v>7.36</v>
      </c>
      <c r="G6" s="90">
        <v>7.36</v>
      </c>
      <c r="H6" s="90">
        <v>7.36</v>
      </c>
      <c r="I6" s="90">
        <v>7.36</v>
      </c>
      <c r="J6" s="90">
        <v>7.36</v>
      </c>
      <c r="K6" s="90">
        <v>7.36</v>
      </c>
      <c r="L6" s="90">
        <v>7.36</v>
      </c>
      <c r="M6" s="90">
        <v>7.36</v>
      </c>
      <c r="N6" s="90">
        <v>7.36</v>
      </c>
      <c r="O6" s="90">
        <v>7.36</v>
      </c>
      <c r="P6" s="90">
        <v>7.36</v>
      </c>
      <c r="Q6" s="90">
        <v>7.36</v>
      </c>
      <c r="R6" s="90">
        <v>7.36</v>
      </c>
      <c r="S6" s="90">
        <v>7.36</v>
      </c>
      <c r="T6" s="90">
        <v>7.36</v>
      </c>
      <c r="U6" s="90">
        <v>7.36</v>
      </c>
      <c r="V6" s="90">
        <v>7.36</v>
      </c>
      <c r="W6" s="90">
        <v>7.36</v>
      </c>
      <c r="X6" s="90">
        <v>7.36</v>
      </c>
      <c r="Y6" s="90">
        <v>7.36</v>
      </c>
      <c r="Z6" s="90">
        <v>7.36</v>
      </c>
      <c r="AA6" s="90">
        <v>7.36</v>
      </c>
      <c r="AB6" s="91">
        <v>7.36</v>
      </c>
    </row>
    <row r="7" spans="1:28" ht="14.25">
      <c r="A7" s="12" t="s">
        <v>136</v>
      </c>
      <c r="B7" s="41" t="s">
        <v>131</v>
      </c>
      <c r="C7" s="90">
        <v>0</v>
      </c>
      <c r="D7" s="90">
        <v>0</v>
      </c>
      <c r="E7" s="90">
        <v>13.824</v>
      </c>
      <c r="F7" s="90">
        <v>13.824</v>
      </c>
      <c r="G7" s="90">
        <v>13.824</v>
      </c>
      <c r="H7" s="90">
        <v>13.824</v>
      </c>
      <c r="I7" s="90">
        <v>13.824</v>
      </c>
      <c r="J7" s="90">
        <v>13.824</v>
      </c>
      <c r="K7" s="90">
        <v>13.824</v>
      </c>
      <c r="L7" s="90">
        <v>13.824</v>
      </c>
      <c r="M7" s="90">
        <v>13.824</v>
      </c>
      <c r="N7" s="90">
        <v>13.824</v>
      </c>
      <c r="O7" s="90">
        <v>13.824</v>
      </c>
      <c r="P7" s="90">
        <v>13.824</v>
      </c>
      <c r="Q7" s="90">
        <v>13.824</v>
      </c>
      <c r="R7" s="90">
        <v>13.824</v>
      </c>
      <c r="S7" s="90">
        <v>13.824</v>
      </c>
      <c r="T7" s="90">
        <v>13.824</v>
      </c>
      <c r="U7" s="90">
        <v>13.824</v>
      </c>
      <c r="V7" s="90">
        <v>13.824</v>
      </c>
      <c r="W7" s="90">
        <v>13.824</v>
      </c>
      <c r="X7" s="90">
        <v>13.824</v>
      </c>
      <c r="Y7" s="90">
        <v>13.824</v>
      </c>
      <c r="Z7" s="90">
        <v>13.824</v>
      </c>
      <c r="AA7" s="90">
        <v>13.824</v>
      </c>
      <c r="AB7" s="91">
        <v>13.824</v>
      </c>
    </row>
    <row r="8" spans="1:28" ht="14.25">
      <c r="A8" s="12" t="s">
        <v>137</v>
      </c>
      <c r="B8" s="41" t="s">
        <v>132</v>
      </c>
      <c r="C8" s="90">
        <v>0</v>
      </c>
      <c r="D8" s="90">
        <v>0</v>
      </c>
      <c r="E8" s="90">
        <v>82</v>
      </c>
      <c r="F8" s="90">
        <v>82</v>
      </c>
      <c r="G8" s="90">
        <v>82</v>
      </c>
      <c r="H8" s="90">
        <v>82</v>
      </c>
      <c r="I8" s="90">
        <v>82</v>
      </c>
      <c r="J8" s="90">
        <v>82</v>
      </c>
      <c r="K8" s="90">
        <v>82</v>
      </c>
      <c r="L8" s="90">
        <v>82</v>
      </c>
      <c r="M8" s="90">
        <v>82</v>
      </c>
      <c r="N8" s="90">
        <v>82</v>
      </c>
      <c r="O8" s="90">
        <v>82</v>
      </c>
      <c r="P8" s="90">
        <v>82</v>
      </c>
      <c r="Q8" s="90">
        <v>82</v>
      </c>
      <c r="R8" s="90">
        <v>82</v>
      </c>
      <c r="S8" s="90">
        <v>82</v>
      </c>
      <c r="T8" s="90">
        <v>82</v>
      </c>
      <c r="U8" s="90">
        <v>82</v>
      </c>
      <c r="V8" s="90">
        <v>82</v>
      </c>
      <c r="W8" s="90">
        <v>82</v>
      </c>
      <c r="X8" s="90">
        <v>82</v>
      </c>
      <c r="Y8" s="90">
        <v>82</v>
      </c>
      <c r="Z8" s="90">
        <v>82</v>
      </c>
      <c r="AA8" s="90">
        <v>82</v>
      </c>
      <c r="AB8" s="91">
        <v>82</v>
      </c>
    </row>
    <row r="9" spans="1:28" ht="14.25">
      <c r="A9" s="12" t="s">
        <v>2</v>
      </c>
      <c r="B9" s="41" t="s">
        <v>155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1">
        <v>0</v>
      </c>
    </row>
    <row r="10" spans="1:28" ht="25.5">
      <c r="A10" s="10" t="s">
        <v>138</v>
      </c>
      <c r="B10" s="34" t="s">
        <v>133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114">
        <v>0</v>
      </c>
    </row>
    <row r="11" spans="1:28" ht="14.25">
      <c r="A11" s="10"/>
      <c r="B11" s="41" t="s">
        <v>134</v>
      </c>
      <c r="C11" s="92">
        <v>0</v>
      </c>
      <c r="D11" s="92">
        <v>0</v>
      </c>
      <c r="E11" s="92">
        <f>E4+E5+E6+E7+E8+E9</f>
        <v>230.14900000000003</v>
      </c>
      <c r="F11" s="92">
        <f aca="true" t="shared" si="0" ref="F11:AB11">F4+F5+F6+F7+F8+F9</f>
        <v>230.14900000000003</v>
      </c>
      <c r="G11" s="92">
        <f t="shared" si="0"/>
        <v>230.14900000000003</v>
      </c>
      <c r="H11" s="92">
        <f t="shared" si="0"/>
        <v>230.14900000000003</v>
      </c>
      <c r="I11" s="92">
        <f t="shared" si="0"/>
        <v>230.14900000000003</v>
      </c>
      <c r="J11" s="92">
        <f t="shared" si="0"/>
        <v>230.14900000000003</v>
      </c>
      <c r="K11" s="92">
        <f t="shared" si="0"/>
        <v>230.14900000000003</v>
      </c>
      <c r="L11" s="92">
        <f t="shared" si="0"/>
        <v>230.14900000000003</v>
      </c>
      <c r="M11" s="92">
        <f t="shared" si="0"/>
        <v>230.14900000000003</v>
      </c>
      <c r="N11" s="92">
        <f t="shared" si="0"/>
        <v>230.14900000000003</v>
      </c>
      <c r="O11" s="92">
        <f t="shared" si="0"/>
        <v>230.14900000000003</v>
      </c>
      <c r="P11" s="92">
        <f t="shared" si="0"/>
        <v>230.14900000000003</v>
      </c>
      <c r="Q11" s="92">
        <f t="shared" si="0"/>
        <v>230.14900000000003</v>
      </c>
      <c r="R11" s="92">
        <f t="shared" si="0"/>
        <v>230.14900000000003</v>
      </c>
      <c r="S11" s="92">
        <f t="shared" si="0"/>
        <v>230.14900000000003</v>
      </c>
      <c r="T11" s="92">
        <f t="shared" si="0"/>
        <v>230.14900000000003</v>
      </c>
      <c r="U11" s="92">
        <f t="shared" si="0"/>
        <v>230.14900000000003</v>
      </c>
      <c r="V11" s="92">
        <f t="shared" si="0"/>
        <v>230.14900000000003</v>
      </c>
      <c r="W11" s="92">
        <f t="shared" si="0"/>
        <v>230.14900000000003</v>
      </c>
      <c r="X11" s="92">
        <f t="shared" si="0"/>
        <v>230.14900000000003</v>
      </c>
      <c r="Y11" s="92">
        <f t="shared" si="0"/>
        <v>230.14900000000003</v>
      </c>
      <c r="Z11" s="92">
        <f t="shared" si="0"/>
        <v>230.14900000000003</v>
      </c>
      <c r="AA11" s="92">
        <f t="shared" si="0"/>
        <v>230.14900000000003</v>
      </c>
      <c r="AB11" s="114">
        <f t="shared" si="0"/>
        <v>230.14900000000003</v>
      </c>
    </row>
    <row r="12" spans="1:28" ht="15" thickBot="1">
      <c r="A12" s="11"/>
      <c r="B12" s="46" t="s">
        <v>156</v>
      </c>
      <c r="C12" s="93">
        <v>0</v>
      </c>
      <c r="D12" s="93">
        <v>0</v>
      </c>
      <c r="E12" s="93">
        <f>E4+E5+E6+E7</f>
        <v>148.14900000000003</v>
      </c>
      <c r="F12" s="93">
        <f aca="true" t="shared" si="1" ref="F12:AB12">F4+F5+F6+F7</f>
        <v>148.14900000000003</v>
      </c>
      <c r="G12" s="93">
        <f t="shared" si="1"/>
        <v>148.14900000000003</v>
      </c>
      <c r="H12" s="93">
        <f t="shared" si="1"/>
        <v>148.14900000000003</v>
      </c>
      <c r="I12" s="93">
        <f t="shared" si="1"/>
        <v>148.14900000000003</v>
      </c>
      <c r="J12" s="93">
        <f t="shared" si="1"/>
        <v>148.14900000000003</v>
      </c>
      <c r="K12" s="93">
        <f t="shared" si="1"/>
        <v>148.14900000000003</v>
      </c>
      <c r="L12" s="93">
        <f t="shared" si="1"/>
        <v>148.14900000000003</v>
      </c>
      <c r="M12" s="93">
        <f t="shared" si="1"/>
        <v>148.14900000000003</v>
      </c>
      <c r="N12" s="93">
        <f t="shared" si="1"/>
        <v>148.14900000000003</v>
      </c>
      <c r="O12" s="93">
        <f t="shared" si="1"/>
        <v>148.14900000000003</v>
      </c>
      <c r="P12" s="93">
        <f t="shared" si="1"/>
        <v>148.14900000000003</v>
      </c>
      <c r="Q12" s="93">
        <f t="shared" si="1"/>
        <v>148.14900000000003</v>
      </c>
      <c r="R12" s="93">
        <f t="shared" si="1"/>
        <v>148.14900000000003</v>
      </c>
      <c r="S12" s="93">
        <f t="shared" si="1"/>
        <v>148.14900000000003</v>
      </c>
      <c r="T12" s="93">
        <f t="shared" si="1"/>
        <v>148.14900000000003</v>
      </c>
      <c r="U12" s="93">
        <f t="shared" si="1"/>
        <v>148.14900000000003</v>
      </c>
      <c r="V12" s="93">
        <f t="shared" si="1"/>
        <v>148.14900000000003</v>
      </c>
      <c r="W12" s="93">
        <f t="shared" si="1"/>
        <v>148.14900000000003</v>
      </c>
      <c r="X12" s="93">
        <f t="shared" si="1"/>
        <v>148.14900000000003</v>
      </c>
      <c r="Y12" s="93">
        <f t="shared" si="1"/>
        <v>148.14900000000003</v>
      </c>
      <c r="Z12" s="93">
        <f t="shared" si="1"/>
        <v>148.14900000000003</v>
      </c>
      <c r="AA12" s="93">
        <f t="shared" si="1"/>
        <v>148.14900000000003</v>
      </c>
      <c r="AB12" s="115">
        <f t="shared" si="1"/>
        <v>148.14900000000003</v>
      </c>
    </row>
    <row r="13" ht="15" thickTop="1"/>
    <row r="14" ht="15" thickBot="1"/>
    <row r="15" spans="1:28" ht="16.5" thickTop="1">
      <c r="A15" s="126" t="s">
        <v>166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9"/>
      <c r="X15" s="129"/>
      <c r="Y15" s="129"/>
      <c r="Z15" s="129"/>
      <c r="AA15" s="129"/>
      <c r="AB15" s="130"/>
    </row>
    <row r="16" spans="1:28" ht="15.75">
      <c r="A16" s="121" t="s">
        <v>5</v>
      </c>
      <c r="B16" s="122" t="s">
        <v>6</v>
      </c>
      <c r="C16" s="123" t="s">
        <v>7</v>
      </c>
      <c r="D16" s="124"/>
      <c r="E16" s="123" t="s">
        <v>8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5"/>
    </row>
    <row r="17" spans="1:28" ht="14.25">
      <c r="A17" s="121"/>
      <c r="B17" s="122"/>
      <c r="C17" s="35" t="s">
        <v>65</v>
      </c>
      <c r="D17" s="35" t="s">
        <v>40</v>
      </c>
      <c r="E17" s="35" t="s">
        <v>41</v>
      </c>
      <c r="F17" s="35" t="s">
        <v>42</v>
      </c>
      <c r="G17" s="35" t="s">
        <v>43</v>
      </c>
      <c r="H17" s="35" t="s">
        <v>44</v>
      </c>
      <c r="I17" s="35" t="s">
        <v>45</v>
      </c>
      <c r="J17" s="35" t="s">
        <v>46</v>
      </c>
      <c r="K17" s="35" t="s">
        <v>47</v>
      </c>
      <c r="L17" s="35" t="s">
        <v>48</v>
      </c>
      <c r="M17" s="35" t="s">
        <v>49</v>
      </c>
      <c r="N17" s="35" t="s">
        <v>50</v>
      </c>
      <c r="O17" s="35" t="s">
        <v>51</v>
      </c>
      <c r="P17" s="35" t="s">
        <v>52</v>
      </c>
      <c r="Q17" s="35" t="s">
        <v>53</v>
      </c>
      <c r="R17" s="35" t="s">
        <v>54</v>
      </c>
      <c r="S17" s="35" t="s">
        <v>55</v>
      </c>
      <c r="T17" s="35" t="s">
        <v>56</v>
      </c>
      <c r="U17" s="35" t="s">
        <v>57</v>
      </c>
      <c r="V17" s="35" t="s">
        <v>58</v>
      </c>
      <c r="W17" s="35" t="s">
        <v>59</v>
      </c>
      <c r="X17" s="35" t="s">
        <v>60</v>
      </c>
      <c r="Y17" s="35" t="s">
        <v>61</v>
      </c>
      <c r="Z17" s="35" t="s">
        <v>62</v>
      </c>
      <c r="AA17" s="35" t="s">
        <v>63</v>
      </c>
      <c r="AB17" s="36" t="s">
        <v>64</v>
      </c>
    </row>
    <row r="18" spans="1:28" ht="14.25">
      <c r="A18" s="12" t="s">
        <v>0</v>
      </c>
      <c r="B18" s="41" t="s">
        <v>128</v>
      </c>
      <c r="C18" s="90">
        <v>0</v>
      </c>
      <c r="D18" s="90">
        <v>0</v>
      </c>
      <c r="E18" s="90">
        <v>14.77</v>
      </c>
      <c r="F18" s="90">
        <v>14.77</v>
      </c>
      <c r="G18" s="90">
        <v>14.77</v>
      </c>
      <c r="H18" s="90">
        <v>14.77</v>
      </c>
      <c r="I18" s="90">
        <v>14.77</v>
      </c>
      <c r="J18" s="90">
        <v>14.77</v>
      </c>
      <c r="K18" s="90">
        <v>14.77</v>
      </c>
      <c r="L18" s="90">
        <v>14.77</v>
      </c>
      <c r="M18" s="90">
        <v>14.77</v>
      </c>
      <c r="N18" s="90">
        <v>14.77</v>
      </c>
      <c r="O18" s="90">
        <v>14.77</v>
      </c>
      <c r="P18" s="90">
        <v>14.77</v>
      </c>
      <c r="Q18" s="90">
        <v>14.77</v>
      </c>
      <c r="R18" s="90">
        <v>14.77</v>
      </c>
      <c r="S18" s="90">
        <v>14.77</v>
      </c>
      <c r="T18" s="90">
        <v>14.77</v>
      </c>
      <c r="U18" s="90">
        <v>14.77</v>
      </c>
      <c r="V18" s="90">
        <v>14.77</v>
      </c>
      <c r="W18" s="90">
        <v>14.77</v>
      </c>
      <c r="X18" s="90">
        <v>14.77</v>
      </c>
      <c r="Y18" s="90">
        <v>14.77</v>
      </c>
      <c r="Z18" s="90">
        <v>14.77</v>
      </c>
      <c r="AA18" s="90">
        <v>14.77</v>
      </c>
      <c r="AB18" s="91">
        <v>14.77</v>
      </c>
    </row>
    <row r="19" spans="1:28" ht="14.25">
      <c r="A19" s="12" t="s">
        <v>135</v>
      </c>
      <c r="B19" s="41" t="s">
        <v>129</v>
      </c>
      <c r="C19" s="90">
        <v>0</v>
      </c>
      <c r="D19" s="90">
        <v>0</v>
      </c>
      <c r="E19" s="90">
        <v>67.75</v>
      </c>
      <c r="F19" s="90">
        <v>67.75</v>
      </c>
      <c r="G19" s="90">
        <v>67.75</v>
      </c>
      <c r="H19" s="90">
        <v>67.75</v>
      </c>
      <c r="I19" s="90">
        <v>67.75</v>
      </c>
      <c r="J19" s="90">
        <v>67.75</v>
      </c>
      <c r="K19" s="90">
        <v>67.75</v>
      </c>
      <c r="L19" s="90">
        <v>67.75</v>
      </c>
      <c r="M19" s="90">
        <v>67.75</v>
      </c>
      <c r="N19" s="90">
        <v>67.75</v>
      </c>
      <c r="O19" s="90">
        <v>67.75</v>
      </c>
      <c r="P19" s="90">
        <v>67.75</v>
      </c>
      <c r="Q19" s="90">
        <v>67.75</v>
      </c>
      <c r="R19" s="90">
        <v>67.75</v>
      </c>
      <c r="S19" s="90">
        <v>67.75</v>
      </c>
      <c r="T19" s="90">
        <v>67.75</v>
      </c>
      <c r="U19" s="90">
        <v>67.75</v>
      </c>
      <c r="V19" s="90">
        <v>67.75</v>
      </c>
      <c r="W19" s="90">
        <v>67.75</v>
      </c>
      <c r="X19" s="90">
        <v>67.75</v>
      </c>
      <c r="Y19" s="90">
        <v>67.75</v>
      </c>
      <c r="Z19" s="90">
        <v>67.75</v>
      </c>
      <c r="AA19" s="90">
        <v>67.75</v>
      </c>
      <c r="AB19" s="91">
        <v>67.75</v>
      </c>
    </row>
    <row r="20" spans="1:28" ht="14.25">
      <c r="A20" s="12" t="s">
        <v>1</v>
      </c>
      <c r="B20" s="41" t="s">
        <v>113</v>
      </c>
      <c r="C20" s="90">
        <v>0</v>
      </c>
      <c r="D20" s="90">
        <v>0</v>
      </c>
      <c r="E20" s="90">
        <v>4.8</v>
      </c>
      <c r="F20" s="90">
        <v>4.8</v>
      </c>
      <c r="G20" s="90">
        <v>4.8</v>
      </c>
      <c r="H20" s="90">
        <v>4.8</v>
      </c>
      <c r="I20" s="90">
        <v>4.8</v>
      </c>
      <c r="J20" s="90">
        <v>4.8</v>
      </c>
      <c r="K20" s="90">
        <v>4.8</v>
      </c>
      <c r="L20" s="90">
        <v>4.8</v>
      </c>
      <c r="M20" s="90">
        <v>4.8</v>
      </c>
      <c r="N20" s="90">
        <v>4.8</v>
      </c>
      <c r="O20" s="90">
        <v>4.8</v>
      </c>
      <c r="P20" s="90">
        <v>4.8</v>
      </c>
      <c r="Q20" s="90">
        <v>4.8</v>
      </c>
      <c r="R20" s="90">
        <v>4.8</v>
      </c>
      <c r="S20" s="90">
        <v>4.8</v>
      </c>
      <c r="T20" s="90">
        <v>4.8</v>
      </c>
      <c r="U20" s="90">
        <v>4.8</v>
      </c>
      <c r="V20" s="90">
        <v>4.8</v>
      </c>
      <c r="W20" s="90">
        <v>4.8</v>
      </c>
      <c r="X20" s="90">
        <v>4.8</v>
      </c>
      <c r="Y20" s="90">
        <v>4.8</v>
      </c>
      <c r="Z20" s="90">
        <v>4.8</v>
      </c>
      <c r="AA20" s="90">
        <v>4.8</v>
      </c>
      <c r="AB20" s="91">
        <v>4.8</v>
      </c>
    </row>
    <row r="21" spans="1:28" ht="14.25">
      <c r="A21" s="12" t="s">
        <v>136</v>
      </c>
      <c r="B21" s="41" t="s">
        <v>34</v>
      </c>
      <c r="C21" s="90">
        <v>0</v>
      </c>
      <c r="D21" s="90">
        <v>0</v>
      </c>
      <c r="E21" s="90">
        <v>9.6</v>
      </c>
      <c r="F21" s="90">
        <v>9.6</v>
      </c>
      <c r="G21" s="90">
        <v>9.6</v>
      </c>
      <c r="H21" s="90">
        <v>9.6</v>
      </c>
      <c r="I21" s="90">
        <v>9.6</v>
      </c>
      <c r="J21" s="90">
        <v>9.6</v>
      </c>
      <c r="K21" s="90">
        <v>9.6</v>
      </c>
      <c r="L21" s="90">
        <v>9.6</v>
      </c>
      <c r="M21" s="90">
        <v>9.6</v>
      </c>
      <c r="N21" s="90">
        <v>9.6</v>
      </c>
      <c r="O21" s="90">
        <v>9.6</v>
      </c>
      <c r="P21" s="90">
        <v>9.6</v>
      </c>
      <c r="Q21" s="90">
        <v>9.6</v>
      </c>
      <c r="R21" s="90">
        <v>9.6</v>
      </c>
      <c r="S21" s="90">
        <v>9.6</v>
      </c>
      <c r="T21" s="90">
        <v>9.6</v>
      </c>
      <c r="U21" s="90">
        <v>9.6</v>
      </c>
      <c r="V21" s="90">
        <v>9.6</v>
      </c>
      <c r="W21" s="90">
        <v>9.6</v>
      </c>
      <c r="X21" s="90">
        <v>9.6</v>
      </c>
      <c r="Y21" s="90">
        <v>9.6</v>
      </c>
      <c r="Z21" s="90">
        <v>9.6</v>
      </c>
      <c r="AA21" s="90">
        <v>9.6</v>
      </c>
      <c r="AB21" s="91">
        <v>9.6</v>
      </c>
    </row>
    <row r="22" spans="1:28" ht="14.25">
      <c r="A22" s="12" t="s">
        <v>137</v>
      </c>
      <c r="B22" s="41" t="s">
        <v>132</v>
      </c>
      <c r="C22" s="90">
        <v>0</v>
      </c>
      <c r="D22" s="90">
        <v>0</v>
      </c>
      <c r="E22" s="90">
        <v>59.08</v>
      </c>
      <c r="F22" s="90">
        <v>59.08</v>
      </c>
      <c r="G22" s="90">
        <v>59.08</v>
      </c>
      <c r="H22" s="90">
        <v>59.08</v>
      </c>
      <c r="I22" s="90">
        <v>59.08</v>
      </c>
      <c r="J22" s="90">
        <v>59.08</v>
      </c>
      <c r="K22" s="90">
        <v>59.08</v>
      </c>
      <c r="L22" s="90">
        <v>59.08</v>
      </c>
      <c r="M22" s="90">
        <v>59.08</v>
      </c>
      <c r="N22" s="90">
        <v>59.08</v>
      </c>
      <c r="O22" s="90">
        <v>59.08</v>
      </c>
      <c r="P22" s="90">
        <v>59.08</v>
      </c>
      <c r="Q22" s="90">
        <v>59.08</v>
      </c>
      <c r="R22" s="90">
        <v>59.08</v>
      </c>
      <c r="S22" s="90">
        <v>59.08</v>
      </c>
      <c r="T22" s="90">
        <v>59.08</v>
      </c>
      <c r="U22" s="90">
        <v>59.08</v>
      </c>
      <c r="V22" s="90">
        <v>59.08</v>
      </c>
      <c r="W22" s="90">
        <v>59.08</v>
      </c>
      <c r="X22" s="90">
        <v>59.08</v>
      </c>
      <c r="Y22" s="90">
        <v>59.08</v>
      </c>
      <c r="Z22" s="90">
        <v>59.08</v>
      </c>
      <c r="AA22" s="90">
        <v>59.08</v>
      </c>
      <c r="AB22" s="91">
        <v>59.08</v>
      </c>
    </row>
    <row r="23" spans="1:28" ht="14.25">
      <c r="A23" s="12" t="s">
        <v>2</v>
      </c>
      <c r="B23" s="41" t="s">
        <v>155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1">
        <v>0</v>
      </c>
    </row>
    <row r="24" spans="1:28" ht="25.5">
      <c r="A24" s="10" t="s">
        <v>138</v>
      </c>
      <c r="B24" s="34" t="s">
        <v>133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114">
        <v>0</v>
      </c>
    </row>
    <row r="25" spans="1:28" ht="14.25">
      <c r="A25" s="10"/>
      <c r="B25" s="41" t="s">
        <v>67</v>
      </c>
      <c r="C25" s="92">
        <v>0</v>
      </c>
      <c r="D25" s="92">
        <v>0</v>
      </c>
      <c r="E25" s="92">
        <f>E18+E19+E20+E21+E22+E23</f>
        <v>156</v>
      </c>
      <c r="F25" s="92">
        <f aca="true" t="shared" si="2" ref="F25:AB25">F18+F19+F20+F21+F22+F23</f>
        <v>156</v>
      </c>
      <c r="G25" s="92">
        <f t="shared" si="2"/>
        <v>156</v>
      </c>
      <c r="H25" s="92">
        <f t="shared" si="2"/>
        <v>156</v>
      </c>
      <c r="I25" s="92">
        <f t="shared" si="2"/>
        <v>156</v>
      </c>
      <c r="J25" s="92">
        <f t="shared" si="2"/>
        <v>156</v>
      </c>
      <c r="K25" s="92">
        <f t="shared" si="2"/>
        <v>156</v>
      </c>
      <c r="L25" s="92">
        <f t="shared" si="2"/>
        <v>156</v>
      </c>
      <c r="M25" s="92">
        <f t="shared" si="2"/>
        <v>156</v>
      </c>
      <c r="N25" s="92">
        <f t="shared" si="2"/>
        <v>156</v>
      </c>
      <c r="O25" s="92">
        <f t="shared" si="2"/>
        <v>156</v>
      </c>
      <c r="P25" s="92">
        <f t="shared" si="2"/>
        <v>156</v>
      </c>
      <c r="Q25" s="92">
        <f t="shared" si="2"/>
        <v>156</v>
      </c>
      <c r="R25" s="92">
        <f t="shared" si="2"/>
        <v>156</v>
      </c>
      <c r="S25" s="92">
        <f t="shared" si="2"/>
        <v>156</v>
      </c>
      <c r="T25" s="92">
        <f t="shared" si="2"/>
        <v>156</v>
      </c>
      <c r="U25" s="92">
        <f t="shared" si="2"/>
        <v>156</v>
      </c>
      <c r="V25" s="92">
        <f t="shared" si="2"/>
        <v>156</v>
      </c>
      <c r="W25" s="92">
        <f t="shared" si="2"/>
        <v>156</v>
      </c>
      <c r="X25" s="92">
        <f t="shared" si="2"/>
        <v>156</v>
      </c>
      <c r="Y25" s="92">
        <f t="shared" si="2"/>
        <v>156</v>
      </c>
      <c r="Z25" s="92">
        <f t="shared" si="2"/>
        <v>156</v>
      </c>
      <c r="AA25" s="92">
        <f t="shared" si="2"/>
        <v>156</v>
      </c>
      <c r="AB25" s="114">
        <f t="shared" si="2"/>
        <v>156</v>
      </c>
    </row>
    <row r="26" spans="1:28" ht="15" thickBot="1">
      <c r="A26" s="11"/>
      <c r="B26" s="46" t="s">
        <v>156</v>
      </c>
      <c r="C26" s="93">
        <v>0</v>
      </c>
      <c r="D26" s="93">
        <v>0</v>
      </c>
      <c r="E26" s="93">
        <f>E18+E19+E20+E21</f>
        <v>96.91999999999999</v>
      </c>
      <c r="F26" s="93">
        <f aca="true" t="shared" si="3" ref="F26:AB26">F18+F19+F20+F21</f>
        <v>96.91999999999999</v>
      </c>
      <c r="G26" s="93">
        <f t="shared" si="3"/>
        <v>96.91999999999999</v>
      </c>
      <c r="H26" s="93">
        <f t="shared" si="3"/>
        <v>96.91999999999999</v>
      </c>
      <c r="I26" s="93">
        <f t="shared" si="3"/>
        <v>96.91999999999999</v>
      </c>
      <c r="J26" s="93">
        <f t="shared" si="3"/>
        <v>96.91999999999999</v>
      </c>
      <c r="K26" s="93">
        <f t="shared" si="3"/>
        <v>96.91999999999999</v>
      </c>
      <c r="L26" s="93">
        <f t="shared" si="3"/>
        <v>96.91999999999999</v>
      </c>
      <c r="M26" s="93">
        <f t="shared" si="3"/>
        <v>96.91999999999999</v>
      </c>
      <c r="N26" s="93">
        <f t="shared" si="3"/>
        <v>96.91999999999999</v>
      </c>
      <c r="O26" s="93">
        <f t="shared" si="3"/>
        <v>96.91999999999999</v>
      </c>
      <c r="P26" s="93">
        <f t="shared" si="3"/>
        <v>96.91999999999999</v>
      </c>
      <c r="Q26" s="93">
        <f t="shared" si="3"/>
        <v>96.91999999999999</v>
      </c>
      <c r="R26" s="93">
        <f t="shared" si="3"/>
        <v>96.91999999999999</v>
      </c>
      <c r="S26" s="93">
        <f t="shared" si="3"/>
        <v>96.91999999999999</v>
      </c>
      <c r="T26" s="93">
        <f t="shared" si="3"/>
        <v>96.91999999999999</v>
      </c>
      <c r="U26" s="93">
        <f t="shared" si="3"/>
        <v>96.91999999999999</v>
      </c>
      <c r="V26" s="93">
        <f t="shared" si="3"/>
        <v>96.91999999999999</v>
      </c>
      <c r="W26" s="93">
        <f t="shared" si="3"/>
        <v>96.91999999999999</v>
      </c>
      <c r="X26" s="93">
        <f t="shared" si="3"/>
        <v>96.91999999999999</v>
      </c>
      <c r="Y26" s="93">
        <f t="shared" si="3"/>
        <v>96.91999999999999</v>
      </c>
      <c r="Z26" s="93">
        <f t="shared" si="3"/>
        <v>96.91999999999999</v>
      </c>
      <c r="AA26" s="93">
        <f t="shared" si="3"/>
        <v>96.91999999999999</v>
      </c>
      <c r="AB26" s="115">
        <f t="shared" si="3"/>
        <v>96.91999999999999</v>
      </c>
    </row>
    <row r="27" ht="15" thickTop="1"/>
  </sheetData>
  <sheetProtection/>
  <mergeCells count="10">
    <mergeCell ref="A16:A17"/>
    <mergeCell ref="B16:B17"/>
    <mergeCell ref="C16:D16"/>
    <mergeCell ref="E16:AB16"/>
    <mergeCell ref="A1:AB1"/>
    <mergeCell ref="B2:B3"/>
    <mergeCell ref="A2:A3"/>
    <mergeCell ref="C2:D2"/>
    <mergeCell ref="E2:AB2"/>
    <mergeCell ref="A15:A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9.00390625" style="42" customWidth="1"/>
    <col min="2" max="2" width="18.375" style="42" bestFit="1" customWidth="1"/>
    <col min="3" max="3" width="12.75390625" style="45" bestFit="1" customWidth="1"/>
    <col min="4" max="4" width="9.00390625" style="42" customWidth="1"/>
    <col min="5" max="5" width="20.625" style="42" customWidth="1"/>
    <col min="6" max="16384" width="9.00390625" style="42" customWidth="1"/>
  </cols>
  <sheetData>
    <row r="1" spans="1:4" ht="30" customHeight="1" thickTop="1">
      <c r="A1" s="126" t="s">
        <v>167</v>
      </c>
      <c r="B1" s="127"/>
      <c r="C1" s="127"/>
      <c r="D1" s="131"/>
    </row>
    <row r="2" spans="1:4" ht="15.75">
      <c r="A2" s="49" t="s">
        <v>5</v>
      </c>
      <c r="B2" s="35" t="s">
        <v>6</v>
      </c>
      <c r="C2" s="50" t="s">
        <v>116</v>
      </c>
      <c r="D2" s="36" t="s">
        <v>117</v>
      </c>
    </row>
    <row r="3" spans="1:4" ht="15.75">
      <c r="A3" s="10"/>
      <c r="B3" s="5" t="s">
        <v>69</v>
      </c>
      <c r="C3" s="21">
        <f>C4+C7</f>
        <v>2570.4</v>
      </c>
      <c r="D3" s="6" t="s">
        <v>3</v>
      </c>
    </row>
    <row r="4" spans="1:5" ht="15.75">
      <c r="A4" s="10"/>
      <c r="B4" s="43" t="s">
        <v>70</v>
      </c>
      <c r="C4" s="22">
        <f>C5+C6</f>
        <v>2570.4</v>
      </c>
      <c r="D4" s="51" t="s">
        <v>3</v>
      </c>
      <c r="E4" s="44"/>
    </row>
    <row r="5" spans="1:4" ht="15.75">
      <c r="A5" s="10" t="s">
        <v>71</v>
      </c>
      <c r="B5" s="5" t="s">
        <v>72</v>
      </c>
      <c r="C5" s="21">
        <f>'Basic Parameters'!C17*'Basic Parameters'!C20</f>
        <v>6.4</v>
      </c>
      <c r="D5" s="6" t="s">
        <v>3</v>
      </c>
    </row>
    <row r="6" spans="1:4" ht="15.75">
      <c r="A6" s="10" t="s">
        <v>73</v>
      </c>
      <c r="B6" s="5" t="s">
        <v>115</v>
      </c>
      <c r="C6" s="21">
        <f>'Basic Parameters'!C13+'Basic Parameters'!C16</f>
        <v>2564</v>
      </c>
      <c r="D6" s="6" t="s">
        <v>3</v>
      </c>
    </row>
    <row r="7" spans="1:4" ht="15.75">
      <c r="A7" s="10"/>
      <c r="B7" s="43" t="s">
        <v>74</v>
      </c>
      <c r="C7" s="22">
        <f>C8+C11</f>
        <v>0</v>
      </c>
      <c r="D7" s="51" t="s">
        <v>3</v>
      </c>
    </row>
    <row r="8" spans="1:4" ht="15.75">
      <c r="A8" s="10" t="s">
        <v>71</v>
      </c>
      <c r="B8" s="5" t="s">
        <v>75</v>
      </c>
      <c r="C8" s="21">
        <f>C9+C10</f>
        <v>0</v>
      </c>
      <c r="D8" s="6" t="s">
        <v>3</v>
      </c>
    </row>
    <row r="9" spans="1:4" ht="15.75">
      <c r="A9" s="10" t="s">
        <v>76</v>
      </c>
      <c r="B9" s="5" t="s">
        <v>77</v>
      </c>
      <c r="C9" s="21">
        <f>'Basic Parameters'!C12*'Basic Parameters'!C21-'Capital Raising'!C10</f>
        <v>0</v>
      </c>
      <c r="D9" s="6" t="s">
        <v>3</v>
      </c>
    </row>
    <row r="10" spans="1:4" ht="15.75">
      <c r="A10" s="10" t="s">
        <v>78</v>
      </c>
      <c r="B10" s="5" t="s">
        <v>79</v>
      </c>
      <c r="C10" s="21">
        <f>'Basic Parameters'!C15</f>
        <v>0</v>
      </c>
      <c r="D10" s="6" t="s">
        <v>3</v>
      </c>
    </row>
    <row r="11" spans="1:4" ht="16.5" thickBot="1">
      <c r="A11" s="11" t="s">
        <v>73</v>
      </c>
      <c r="B11" s="30" t="s">
        <v>80</v>
      </c>
      <c r="C11" s="23">
        <f>'Basic Parameters'!C17*(1-'Basic Parameters'!C20)</f>
        <v>0</v>
      </c>
      <c r="D11" s="38" t="s">
        <v>3</v>
      </c>
    </row>
    <row r="12" ht="16.5" thickTop="1"/>
    <row r="13" ht="16.5" thickBot="1"/>
    <row r="14" spans="1:4" ht="16.5" thickTop="1">
      <c r="A14" s="126" t="s">
        <v>168</v>
      </c>
      <c r="B14" s="127"/>
      <c r="C14" s="127"/>
      <c r="D14" s="131"/>
    </row>
    <row r="15" spans="1:4" ht="15.75">
      <c r="A15" s="49" t="s">
        <v>5</v>
      </c>
      <c r="B15" s="35" t="s">
        <v>6</v>
      </c>
      <c r="C15" s="50" t="s">
        <v>12</v>
      </c>
      <c r="D15" s="36" t="s">
        <v>13</v>
      </c>
    </row>
    <row r="16" spans="1:4" ht="15.75">
      <c r="A16" s="10"/>
      <c r="B16" s="5" t="s">
        <v>69</v>
      </c>
      <c r="C16" s="21">
        <f>C17+C20</f>
        <v>1865.2</v>
      </c>
      <c r="D16" s="6" t="s">
        <v>3</v>
      </c>
    </row>
    <row r="17" spans="1:4" ht="15.75">
      <c r="A17" s="10"/>
      <c r="B17" s="43" t="s">
        <v>70</v>
      </c>
      <c r="C17" s="22">
        <f>C18+C19</f>
        <v>1865.2</v>
      </c>
      <c r="D17" s="51" t="s">
        <v>3</v>
      </c>
    </row>
    <row r="18" spans="1:4" ht="15.75">
      <c r="A18" s="10" t="s">
        <v>0</v>
      </c>
      <c r="B18" s="5" t="s">
        <v>72</v>
      </c>
      <c r="C18" s="73">
        <f>'Basic Parameters'!C68</f>
        <v>4</v>
      </c>
      <c r="D18" s="6" t="s">
        <v>3</v>
      </c>
    </row>
    <row r="19" spans="1:4" ht="15.75">
      <c r="A19" s="10" t="s">
        <v>66</v>
      </c>
      <c r="B19" s="5" t="s">
        <v>115</v>
      </c>
      <c r="C19" s="73">
        <f>'Basic Parameters'!C64+'Basic Parameters'!C67</f>
        <v>1861.2</v>
      </c>
      <c r="D19" s="6" t="s">
        <v>3</v>
      </c>
    </row>
    <row r="20" spans="1:4" ht="15.75">
      <c r="A20" s="10"/>
      <c r="B20" s="43" t="s">
        <v>74</v>
      </c>
      <c r="C20" s="22">
        <v>0</v>
      </c>
      <c r="D20" s="51" t="s">
        <v>3</v>
      </c>
    </row>
    <row r="21" spans="1:4" ht="15.75">
      <c r="A21" s="10" t="s">
        <v>0</v>
      </c>
      <c r="B21" s="5" t="s">
        <v>75</v>
      </c>
      <c r="C21" s="21">
        <f>C22+C23</f>
        <v>0.002</v>
      </c>
      <c r="D21" s="6" t="s">
        <v>3</v>
      </c>
    </row>
    <row r="22" spans="1:4" ht="15.75">
      <c r="A22" s="10" t="s">
        <v>76</v>
      </c>
      <c r="B22" s="5" t="s">
        <v>77</v>
      </c>
      <c r="C22" s="21">
        <f>'Basic Parameters'!C25*'Basic Parameters'!C34-'Capital Raising'!C23</f>
        <v>-0.008</v>
      </c>
      <c r="D22" s="6" t="s">
        <v>3</v>
      </c>
    </row>
    <row r="23" spans="1:4" ht="15.75">
      <c r="A23" s="10" t="s">
        <v>78</v>
      </c>
      <c r="B23" s="5" t="s">
        <v>79</v>
      </c>
      <c r="C23" s="21">
        <f>'Basic Parameters'!C28</f>
        <v>0.01</v>
      </c>
      <c r="D23" s="6" t="s">
        <v>3</v>
      </c>
    </row>
    <row r="24" spans="1:4" ht="16.5" thickBot="1">
      <c r="A24" s="11" t="s">
        <v>66</v>
      </c>
      <c r="B24" s="30" t="s">
        <v>80</v>
      </c>
      <c r="C24" s="23">
        <v>0</v>
      </c>
      <c r="D24" s="38" t="s">
        <v>3</v>
      </c>
    </row>
    <row r="25" ht="16.5" thickTop="1"/>
  </sheetData>
  <sheetProtection/>
  <mergeCells count="2">
    <mergeCell ref="A1:D1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9.00390625" style="4" customWidth="1"/>
    <col min="2" max="2" width="27.75390625" style="4" customWidth="1"/>
    <col min="3" max="16384" width="9.00390625" style="4" customWidth="1"/>
  </cols>
  <sheetData>
    <row r="1" spans="1:28" ht="30" customHeight="1" thickTop="1">
      <c r="A1" s="133" t="s">
        <v>169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29"/>
      <c r="X1" s="129"/>
      <c r="Y1" s="129"/>
      <c r="Z1" s="129"/>
      <c r="AA1" s="129"/>
      <c r="AB1" s="130"/>
    </row>
    <row r="2" spans="1:28" ht="12.75" customHeight="1">
      <c r="A2" s="132" t="s">
        <v>5</v>
      </c>
      <c r="B2" s="122" t="s">
        <v>6</v>
      </c>
      <c r="C2" s="123" t="s">
        <v>7</v>
      </c>
      <c r="D2" s="124"/>
      <c r="E2" s="123" t="s">
        <v>8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5"/>
    </row>
    <row r="3" spans="1:28" ht="12.75" customHeight="1">
      <c r="A3" s="132"/>
      <c r="B3" s="122"/>
      <c r="C3" s="35" t="s">
        <v>65</v>
      </c>
      <c r="D3" s="35" t="s">
        <v>40</v>
      </c>
      <c r="E3" s="35" t="s">
        <v>41</v>
      </c>
      <c r="F3" s="35" t="s">
        <v>42</v>
      </c>
      <c r="G3" s="35" t="s">
        <v>43</v>
      </c>
      <c r="H3" s="35" t="s">
        <v>44</v>
      </c>
      <c r="I3" s="35" t="s">
        <v>45</v>
      </c>
      <c r="J3" s="35" t="s">
        <v>46</v>
      </c>
      <c r="K3" s="35" t="s">
        <v>47</v>
      </c>
      <c r="L3" s="35" t="s">
        <v>48</v>
      </c>
      <c r="M3" s="35" t="s">
        <v>49</v>
      </c>
      <c r="N3" s="35" t="s">
        <v>50</v>
      </c>
      <c r="O3" s="35" t="s">
        <v>51</v>
      </c>
      <c r="P3" s="35" t="s">
        <v>52</v>
      </c>
      <c r="Q3" s="35" t="s">
        <v>53</v>
      </c>
      <c r="R3" s="35" t="s">
        <v>54</v>
      </c>
      <c r="S3" s="35" t="s">
        <v>55</v>
      </c>
      <c r="T3" s="35" t="s">
        <v>56</v>
      </c>
      <c r="U3" s="35" t="s">
        <v>57</v>
      </c>
      <c r="V3" s="35" t="s">
        <v>58</v>
      </c>
      <c r="W3" s="35" t="s">
        <v>59</v>
      </c>
      <c r="X3" s="35" t="s">
        <v>60</v>
      </c>
      <c r="Y3" s="35" t="s">
        <v>61</v>
      </c>
      <c r="Z3" s="35" t="s">
        <v>62</v>
      </c>
      <c r="AA3" s="35" t="s">
        <v>63</v>
      </c>
      <c r="AB3" s="36" t="s">
        <v>64</v>
      </c>
    </row>
    <row r="4" spans="1:28" s="28" customFormat="1" ht="12.75">
      <c r="A4" s="10"/>
      <c r="B4" s="34" t="s">
        <v>81</v>
      </c>
      <c r="C4" s="20">
        <v>0</v>
      </c>
      <c r="D4" s="15">
        <v>0</v>
      </c>
      <c r="E4" s="15">
        <v>2422</v>
      </c>
      <c r="F4" s="15">
        <v>2422</v>
      </c>
      <c r="G4" s="15">
        <v>2422</v>
      </c>
      <c r="H4" s="15">
        <v>2422</v>
      </c>
      <c r="I4" s="15">
        <v>2422</v>
      </c>
      <c r="J4" s="15">
        <v>2422</v>
      </c>
      <c r="K4" s="15">
        <v>2422</v>
      </c>
      <c r="L4" s="15">
        <v>2422</v>
      </c>
      <c r="M4" s="15">
        <v>2422</v>
      </c>
      <c r="N4" s="15">
        <v>2422</v>
      </c>
      <c r="O4" s="15">
        <v>2422</v>
      </c>
      <c r="P4" s="15">
        <v>2422</v>
      </c>
      <c r="Q4" s="15">
        <v>2422</v>
      </c>
      <c r="R4" s="15">
        <v>2422</v>
      </c>
      <c r="S4" s="15">
        <v>2422</v>
      </c>
      <c r="T4" s="15">
        <v>2422</v>
      </c>
      <c r="U4" s="15">
        <v>2422</v>
      </c>
      <c r="V4" s="15">
        <v>2422</v>
      </c>
      <c r="W4" s="15">
        <v>2422</v>
      </c>
      <c r="X4" s="15">
        <v>2422</v>
      </c>
      <c r="Y4" s="15">
        <v>2422</v>
      </c>
      <c r="Z4" s="15">
        <v>2422</v>
      </c>
      <c r="AA4" s="15">
        <v>2422</v>
      </c>
      <c r="AB4" s="16">
        <v>2422</v>
      </c>
    </row>
    <row r="5" spans="1:28" s="28" customFormat="1" ht="12.75">
      <c r="A5" s="10"/>
      <c r="B5" s="34" t="s">
        <v>82</v>
      </c>
      <c r="C5" s="20">
        <v>0</v>
      </c>
      <c r="D5" s="15">
        <v>0</v>
      </c>
      <c r="E5" s="8">
        <v>0.2</v>
      </c>
      <c r="F5" s="8">
        <v>0.2</v>
      </c>
      <c r="G5" s="8">
        <v>0.2</v>
      </c>
      <c r="H5" s="8">
        <v>0.2</v>
      </c>
      <c r="I5" s="8">
        <v>0.2</v>
      </c>
      <c r="J5" s="8">
        <v>0.2</v>
      </c>
      <c r="K5" s="8">
        <v>0.2</v>
      </c>
      <c r="L5" s="8">
        <v>0.2</v>
      </c>
      <c r="M5" s="8">
        <v>0.2</v>
      </c>
      <c r="N5" s="8">
        <v>0.2</v>
      </c>
      <c r="O5" s="8">
        <v>0.2</v>
      </c>
      <c r="P5" s="8">
        <v>0.2</v>
      </c>
      <c r="Q5" s="8">
        <v>0.2</v>
      </c>
      <c r="R5" s="8">
        <v>0.2</v>
      </c>
      <c r="S5" s="8">
        <v>0.2</v>
      </c>
      <c r="T5" s="8">
        <v>0.2</v>
      </c>
      <c r="U5" s="8">
        <v>0.2</v>
      </c>
      <c r="V5" s="8">
        <v>0.2</v>
      </c>
      <c r="W5" s="8">
        <v>0.2</v>
      </c>
      <c r="X5" s="8">
        <v>0.2</v>
      </c>
      <c r="Y5" s="8">
        <v>0.2</v>
      </c>
      <c r="Z5" s="8">
        <v>0.2</v>
      </c>
      <c r="AA5" s="8">
        <v>0.2</v>
      </c>
      <c r="AB5" s="17">
        <v>0.2</v>
      </c>
    </row>
    <row r="6" spans="1:28" s="28" customFormat="1" ht="12.75">
      <c r="A6" s="12">
        <v>1</v>
      </c>
      <c r="B6" s="41" t="s">
        <v>83</v>
      </c>
      <c r="C6" s="18">
        <v>0</v>
      </c>
      <c r="D6" s="18">
        <v>0</v>
      </c>
      <c r="E6" s="94">
        <f>E4*E5</f>
        <v>484.40000000000003</v>
      </c>
      <c r="F6" s="94">
        <f aca="true" t="shared" si="0" ref="F6:AB6">F4*F5</f>
        <v>484.40000000000003</v>
      </c>
      <c r="G6" s="94">
        <f t="shared" si="0"/>
        <v>484.40000000000003</v>
      </c>
      <c r="H6" s="94">
        <f t="shared" si="0"/>
        <v>484.40000000000003</v>
      </c>
      <c r="I6" s="94">
        <f t="shared" si="0"/>
        <v>484.40000000000003</v>
      </c>
      <c r="J6" s="94">
        <f t="shared" si="0"/>
        <v>484.40000000000003</v>
      </c>
      <c r="K6" s="94">
        <f t="shared" si="0"/>
        <v>484.40000000000003</v>
      </c>
      <c r="L6" s="94">
        <f t="shared" si="0"/>
        <v>484.40000000000003</v>
      </c>
      <c r="M6" s="94">
        <f t="shared" si="0"/>
        <v>484.40000000000003</v>
      </c>
      <c r="N6" s="94">
        <f t="shared" si="0"/>
        <v>484.40000000000003</v>
      </c>
      <c r="O6" s="94">
        <f t="shared" si="0"/>
        <v>484.40000000000003</v>
      </c>
      <c r="P6" s="94">
        <f t="shared" si="0"/>
        <v>484.40000000000003</v>
      </c>
      <c r="Q6" s="94">
        <f t="shared" si="0"/>
        <v>484.40000000000003</v>
      </c>
      <c r="R6" s="94">
        <f t="shared" si="0"/>
        <v>484.40000000000003</v>
      </c>
      <c r="S6" s="94">
        <f t="shared" si="0"/>
        <v>484.40000000000003</v>
      </c>
      <c r="T6" s="94">
        <f t="shared" si="0"/>
        <v>484.40000000000003</v>
      </c>
      <c r="U6" s="94">
        <f t="shared" si="0"/>
        <v>484.40000000000003</v>
      </c>
      <c r="V6" s="94">
        <f t="shared" si="0"/>
        <v>484.40000000000003</v>
      </c>
      <c r="W6" s="94">
        <f t="shared" si="0"/>
        <v>484.40000000000003</v>
      </c>
      <c r="X6" s="94">
        <f t="shared" si="0"/>
        <v>484.40000000000003</v>
      </c>
      <c r="Y6" s="94">
        <f t="shared" si="0"/>
        <v>484.40000000000003</v>
      </c>
      <c r="Z6" s="94">
        <f t="shared" si="0"/>
        <v>484.40000000000003</v>
      </c>
      <c r="AA6" s="94">
        <f t="shared" si="0"/>
        <v>484.40000000000003</v>
      </c>
      <c r="AB6" s="95">
        <f t="shared" si="0"/>
        <v>484.40000000000003</v>
      </c>
    </row>
    <row r="7" spans="1:28" s="28" customFormat="1" ht="12.75">
      <c r="A7" s="12" t="s">
        <v>66</v>
      </c>
      <c r="B7" s="41" t="s">
        <v>89</v>
      </c>
      <c r="C7" s="18">
        <v>0</v>
      </c>
      <c r="D7" s="18">
        <v>0</v>
      </c>
      <c r="E7" s="94">
        <f>E8+E9+E10</f>
        <v>31.38912</v>
      </c>
      <c r="F7" s="94">
        <f aca="true" t="shared" si="1" ref="F7:AB7">F8+F9+F10</f>
        <v>31.38912</v>
      </c>
      <c r="G7" s="94">
        <f t="shared" si="1"/>
        <v>31.38912</v>
      </c>
      <c r="H7" s="94">
        <f t="shared" si="1"/>
        <v>31.38912</v>
      </c>
      <c r="I7" s="94">
        <f t="shared" si="1"/>
        <v>31.38912</v>
      </c>
      <c r="J7" s="94">
        <f t="shared" si="1"/>
        <v>31.38912</v>
      </c>
      <c r="K7" s="94">
        <f t="shared" si="1"/>
        <v>31.38912</v>
      </c>
      <c r="L7" s="94">
        <f t="shared" si="1"/>
        <v>31.38912</v>
      </c>
      <c r="M7" s="94">
        <f t="shared" si="1"/>
        <v>31.38912</v>
      </c>
      <c r="N7" s="94">
        <f t="shared" si="1"/>
        <v>31.38912</v>
      </c>
      <c r="O7" s="94">
        <f t="shared" si="1"/>
        <v>31.38912</v>
      </c>
      <c r="P7" s="94">
        <f t="shared" si="1"/>
        <v>31.38912</v>
      </c>
      <c r="Q7" s="94">
        <f t="shared" si="1"/>
        <v>31.38912</v>
      </c>
      <c r="R7" s="94">
        <f t="shared" si="1"/>
        <v>31.38912</v>
      </c>
      <c r="S7" s="94">
        <f t="shared" si="1"/>
        <v>31.38912</v>
      </c>
      <c r="T7" s="94">
        <f t="shared" si="1"/>
        <v>31.38912</v>
      </c>
      <c r="U7" s="94">
        <f t="shared" si="1"/>
        <v>31.38912</v>
      </c>
      <c r="V7" s="94">
        <f t="shared" si="1"/>
        <v>31.38912</v>
      </c>
      <c r="W7" s="94">
        <f t="shared" si="1"/>
        <v>31.38912</v>
      </c>
      <c r="X7" s="94">
        <f t="shared" si="1"/>
        <v>31.38912</v>
      </c>
      <c r="Y7" s="94">
        <f t="shared" si="1"/>
        <v>31.38912</v>
      </c>
      <c r="Z7" s="94">
        <f t="shared" si="1"/>
        <v>31.38912</v>
      </c>
      <c r="AA7" s="94">
        <f t="shared" si="1"/>
        <v>31.38912</v>
      </c>
      <c r="AB7" s="95">
        <f t="shared" si="1"/>
        <v>31.38912</v>
      </c>
    </row>
    <row r="8" spans="1:28" s="28" customFormat="1" ht="12.75">
      <c r="A8" s="10" t="s">
        <v>139</v>
      </c>
      <c r="B8" s="34" t="s">
        <v>158</v>
      </c>
      <c r="C8" s="15">
        <v>0</v>
      </c>
      <c r="D8" s="15">
        <v>0</v>
      </c>
      <c r="E8" s="8">
        <f>E6*6%</f>
        <v>29.064</v>
      </c>
      <c r="F8" s="8">
        <f aca="true" t="shared" si="2" ref="F8:AB8">F6*6%</f>
        <v>29.064</v>
      </c>
      <c r="G8" s="8">
        <f t="shared" si="2"/>
        <v>29.064</v>
      </c>
      <c r="H8" s="8">
        <f t="shared" si="2"/>
        <v>29.064</v>
      </c>
      <c r="I8" s="8">
        <f t="shared" si="2"/>
        <v>29.064</v>
      </c>
      <c r="J8" s="8">
        <f t="shared" si="2"/>
        <v>29.064</v>
      </c>
      <c r="K8" s="8">
        <f t="shared" si="2"/>
        <v>29.064</v>
      </c>
      <c r="L8" s="8">
        <f t="shared" si="2"/>
        <v>29.064</v>
      </c>
      <c r="M8" s="8">
        <f t="shared" si="2"/>
        <v>29.064</v>
      </c>
      <c r="N8" s="8">
        <f t="shared" si="2"/>
        <v>29.064</v>
      </c>
      <c r="O8" s="8">
        <f t="shared" si="2"/>
        <v>29.064</v>
      </c>
      <c r="P8" s="8">
        <f t="shared" si="2"/>
        <v>29.064</v>
      </c>
      <c r="Q8" s="8">
        <f t="shared" si="2"/>
        <v>29.064</v>
      </c>
      <c r="R8" s="8">
        <f t="shared" si="2"/>
        <v>29.064</v>
      </c>
      <c r="S8" s="8">
        <f t="shared" si="2"/>
        <v>29.064</v>
      </c>
      <c r="T8" s="8">
        <f t="shared" si="2"/>
        <v>29.064</v>
      </c>
      <c r="U8" s="8">
        <f t="shared" si="2"/>
        <v>29.064</v>
      </c>
      <c r="V8" s="8">
        <f t="shared" si="2"/>
        <v>29.064</v>
      </c>
      <c r="W8" s="8">
        <f t="shared" si="2"/>
        <v>29.064</v>
      </c>
      <c r="X8" s="8">
        <f t="shared" si="2"/>
        <v>29.064</v>
      </c>
      <c r="Y8" s="8">
        <f t="shared" si="2"/>
        <v>29.064</v>
      </c>
      <c r="Z8" s="8">
        <f t="shared" si="2"/>
        <v>29.064</v>
      </c>
      <c r="AA8" s="8">
        <f t="shared" si="2"/>
        <v>29.064</v>
      </c>
      <c r="AB8" s="17">
        <f t="shared" si="2"/>
        <v>29.064</v>
      </c>
    </row>
    <row r="9" spans="1:28" s="28" customFormat="1" ht="12.75" customHeight="1">
      <c r="A9" s="10" t="s">
        <v>140</v>
      </c>
      <c r="B9" s="34" t="s">
        <v>90</v>
      </c>
      <c r="C9" s="15">
        <v>0</v>
      </c>
      <c r="D9" s="15">
        <v>0</v>
      </c>
      <c r="E9" s="8">
        <f>E6*6%*5%</f>
        <v>1.4532</v>
      </c>
      <c r="F9" s="8">
        <f aca="true" t="shared" si="3" ref="F9:AB9">F6*6%*5%</f>
        <v>1.4532</v>
      </c>
      <c r="G9" s="8">
        <f t="shared" si="3"/>
        <v>1.4532</v>
      </c>
      <c r="H9" s="8">
        <f t="shared" si="3"/>
        <v>1.4532</v>
      </c>
      <c r="I9" s="8">
        <f t="shared" si="3"/>
        <v>1.4532</v>
      </c>
      <c r="J9" s="8">
        <f t="shared" si="3"/>
        <v>1.4532</v>
      </c>
      <c r="K9" s="8">
        <f t="shared" si="3"/>
        <v>1.4532</v>
      </c>
      <c r="L9" s="8">
        <f t="shared" si="3"/>
        <v>1.4532</v>
      </c>
      <c r="M9" s="8">
        <f t="shared" si="3"/>
        <v>1.4532</v>
      </c>
      <c r="N9" s="8">
        <f t="shared" si="3"/>
        <v>1.4532</v>
      </c>
      <c r="O9" s="8">
        <f t="shared" si="3"/>
        <v>1.4532</v>
      </c>
      <c r="P9" s="8">
        <f t="shared" si="3"/>
        <v>1.4532</v>
      </c>
      <c r="Q9" s="8">
        <f t="shared" si="3"/>
        <v>1.4532</v>
      </c>
      <c r="R9" s="8">
        <f t="shared" si="3"/>
        <v>1.4532</v>
      </c>
      <c r="S9" s="8">
        <f t="shared" si="3"/>
        <v>1.4532</v>
      </c>
      <c r="T9" s="8">
        <f t="shared" si="3"/>
        <v>1.4532</v>
      </c>
      <c r="U9" s="8">
        <f t="shared" si="3"/>
        <v>1.4532</v>
      </c>
      <c r="V9" s="8">
        <f t="shared" si="3"/>
        <v>1.4532</v>
      </c>
      <c r="W9" s="8">
        <f t="shared" si="3"/>
        <v>1.4532</v>
      </c>
      <c r="X9" s="8">
        <f t="shared" si="3"/>
        <v>1.4532</v>
      </c>
      <c r="Y9" s="8">
        <f t="shared" si="3"/>
        <v>1.4532</v>
      </c>
      <c r="Z9" s="8">
        <f t="shared" si="3"/>
        <v>1.4532</v>
      </c>
      <c r="AA9" s="8">
        <f t="shared" si="3"/>
        <v>1.4532</v>
      </c>
      <c r="AB9" s="17">
        <f t="shared" si="3"/>
        <v>1.4532</v>
      </c>
    </row>
    <row r="10" spans="1:28" s="28" customFormat="1" ht="12.75">
      <c r="A10" s="10" t="s">
        <v>157</v>
      </c>
      <c r="B10" s="34" t="s">
        <v>9</v>
      </c>
      <c r="C10" s="15">
        <v>0</v>
      </c>
      <c r="D10" s="15">
        <v>0</v>
      </c>
      <c r="E10" s="8">
        <f>E6*6%*3%</f>
        <v>0.8719199999999999</v>
      </c>
      <c r="F10" s="8">
        <f aca="true" t="shared" si="4" ref="F10:AB10">F6*6%*3%</f>
        <v>0.8719199999999999</v>
      </c>
      <c r="G10" s="8">
        <f t="shared" si="4"/>
        <v>0.8719199999999999</v>
      </c>
      <c r="H10" s="8">
        <f t="shared" si="4"/>
        <v>0.8719199999999999</v>
      </c>
      <c r="I10" s="8">
        <f t="shared" si="4"/>
        <v>0.8719199999999999</v>
      </c>
      <c r="J10" s="8">
        <f t="shared" si="4"/>
        <v>0.8719199999999999</v>
      </c>
      <c r="K10" s="8">
        <f t="shared" si="4"/>
        <v>0.8719199999999999</v>
      </c>
      <c r="L10" s="8">
        <f t="shared" si="4"/>
        <v>0.8719199999999999</v>
      </c>
      <c r="M10" s="8">
        <f t="shared" si="4"/>
        <v>0.8719199999999999</v>
      </c>
      <c r="N10" s="8">
        <f t="shared" si="4"/>
        <v>0.8719199999999999</v>
      </c>
      <c r="O10" s="8">
        <f t="shared" si="4"/>
        <v>0.8719199999999999</v>
      </c>
      <c r="P10" s="8">
        <f t="shared" si="4"/>
        <v>0.8719199999999999</v>
      </c>
      <c r="Q10" s="8">
        <f t="shared" si="4"/>
        <v>0.8719199999999999</v>
      </c>
      <c r="R10" s="8">
        <f t="shared" si="4"/>
        <v>0.8719199999999999</v>
      </c>
      <c r="S10" s="8">
        <f t="shared" si="4"/>
        <v>0.8719199999999999</v>
      </c>
      <c r="T10" s="8">
        <f t="shared" si="4"/>
        <v>0.8719199999999999</v>
      </c>
      <c r="U10" s="8">
        <f t="shared" si="4"/>
        <v>0.8719199999999999</v>
      </c>
      <c r="V10" s="8">
        <f t="shared" si="4"/>
        <v>0.8719199999999999</v>
      </c>
      <c r="W10" s="8">
        <f t="shared" si="4"/>
        <v>0.8719199999999999</v>
      </c>
      <c r="X10" s="8">
        <f t="shared" si="4"/>
        <v>0.8719199999999999</v>
      </c>
      <c r="Y10" s="8">
        <f t="shared" si="4"/>
        <v>0.8719199999999999</v>
      </c>
      <c r="Z10" s="8">
        <f t="shared" si="4"/>
        <v>0.8719199999999999</v>
      </c>
      <c r="AA10" s="8">
        <f t="shared" si="4"/>
        <v>0.8719199999999999</v>
      </c>
      <c r="AB10" s="17">
        <f t="shared" si="4"/>
        <v>0.8719199999999999</v>
      </c>
    </row>
    <row r="11" spans="1:28" s="28" customFormat="1" ht="12.75">
      <c r="A11" s="12">
        <v>3</v>
      </c>
      <c r="B11" s="41" t="s">
        <v>67</v>
      </c>
      <c r="C11" s="18">
        <v>0</v>
      </c>
      <c r="D11" s="18">
        <v>0</v>
      </c>
      <c r="E11" s="90">
        <f>'Total Cost and Expense'!E11</f>
        <v>230.14900000000003</v>
      </c>
      <c r="F11" s="90">
        <f>'Total Cost and Expense'!F11</f>
        <v>230.14900000000003</v>
      </c>
      <c r="G11" s="90">
        <f>'Total Cost and Expense'!G11</f>
        <v>230.14900000000003</v>
      </c>
      <c r="H11" s="90">
        <f>'Total Cost and Expense'!H11</f>
        <v>230.14900000000003</v>
      </c>
      <c r="I11" s="90">
        <f>'Total Cost and Expense'!I11</f>
        <v>230.14900000000003</v>
      </c>
      <c r="J11" s="90">
        <f>'Total Cost and Expense'!J11</f>
        <v>230.14900000000003</v>
      </c>
      <c r="K11" s="90">
        <f>'Total Cost and Expense'!K11</f>
        <v>230.14900000000003</v>
      </c>
      <c r="L11" s="90">
        <f>'Total Cost and Expense'!L11</f>
        <v>230.14900000000003</v>
      </c>
      <c r="M11" s="90">
        <f>'Total Cost and Expense'!M11</f>
        <v>230.14900000000003</v>
      </c>
      <c r="N11" s="90">
        <f>'Total Cost and Expense'!N11</f>
        <v>230.14900000000003</v>
      </c>
      <c r="O11" s="90">
        <f>'Total Cost and Expense'!O11</f>
        <v>230.14900000000003</v>
      </c>
      <c r="P11" s="90">
        <f>'Total Cost and Expense'!P11</f>
        <v>230.14900000000003</v>
      </c>
      <c r="Q11" s="90">
        <f>'Total Cost and Expense'!Q11</f>
        <v>230.14900000000003</v>
      </c>
      <c r="R11" s="90">
        <f>'Total Cost and Expense'!R11</f>
        <v>230.14900000000003</v>
      </c>
      <c r="S11" s="90">
        <f>'Total Cost and Expense'!S11</f>
        <v>230.14900000000003</v>
      </c>
      <c r="T11" s="90">
        <f>'Total Cost and Expense'!T11</f>
        <v>230.14900000000003</v>
      </c>
      <c r="U11" s="90">
        <f>'Total Cost and Expense'!U11</f>
        <v>230.14900000000003</v>
      </c>
      <c r="V11" s="90">
        <f>'Total Cost and Expense'!V11</f>
        <v>230.14900000000003</v>
      </c>
      <c r="W11" s="90">
        <f>'Total Cost and Expense'!W11</f>
        <v>230.14900000000003</v>
      </c>
      <c r="X11" s="90">
        <f>'Total Cost and Expense'!X11</f>
        <v>230.14900000000003</v>
      </c>
      <c r="Y11" s="90">
        <f>'Total Cost and Expense'!Y11</f>
        <v>230.14900000000003</v>
      </c>
      <c r="Z11" s="90">
        <f>'Total Cost and Expense'!Z11</f>
        <v>230.14900000000003</v>
      </c>
      <c r="AA11" s="90">
        <f>'Total Cost and Expense'!AA11</f>
        <v>230.14900000000003</v>
      </c>
      <c r="AB11" s="91">
        <f>'Total Cost and Expense'!AB11</f>
        <v>230.14900000000003</v>
      </c>
    </row>
    <row r="12" spans="1:28" s="28" customFormat="1" ht="12.75">
      <c r="A12" s="12">
        <v>4</v>
      </c>
      <c r="B12" s="41" t="s">
        <v>84</v>
      </c>
      <c r="C12" s="18">
        <v>0</v>
      </c>
      <c r="D12" s="18">
        <v>0</v>
      </c>
      <c r="E12" s="90">
        <f>E6-E7-E11</f>
        <v>222.86188</v>
      </c>
      <c r="F12" s="90">
        <f aca="true" t="shared" si="5" ref="F12:AB12">F6-F7-F11</f>
        <v>222.86188</v>
      </c>
      <c r="G12" s="90">
        <f t="shared" si="5"/>
        <v>222.86188</v>
      </c>
      <c r="H12" s="90">
        <f t="shared" si="5"/>
        <v>222.86188</v>
      </c>
      <c r="I12" s="90">
        <f t="shared" si="5"/>
        <v>222.86188</v>
      </c>
      <c r="J12" s="90">
        <f t="shared" si="5"/>
        <v>222.86188</v>
      </c>
      <c r="K12" s="90">
        <f t="shared" si="5"/>
        <v>222.86188</v>
      </c>
      <c r="L12" s="90">
        <f t="shared" si="5"/>
        <v>222.86188</v>
      </c>
      <c r="M12" s="90">
        <f t="shared" si="5"/>
        <v>222.86188</v>
      </c>
      <c r="N12" s="90">
        <f t="shared" si="5"/>
        <v>222.86188</v>
      </c>
      <c r="O12" s="90">
        <f t="shared" si="5"/>
        <v>222.86188</v>
      </c>
      <c r="P12" s="90">
        <f t="shared" si="5"/>
        <v>222.86188</v>
      </c>
      <c r="Q12" s="90">
        <f t="shared" si="5"/>
        <v>222.86188</v>
      </c>
      <c r="R12" s="90">
        <f t="shared" si="5"/>
        <v>222.86188</v>
      </c>
      <c r="S12" s="90">
        <f t="shared" si="5"/>
        <v>222.86188</v>
      </c>
      <c r="T12" s="90">
        <f t="shared" si="5"/>
        <v>222.86188</v>
      </c>
      <c r="U12" s="90">
        <f t="shared" si="5"/>
        <v>222.86188</v>
      </c>
      <c r="V12" s="90">
        <f t="shared" si="5"/>
        <v>222.86188</v>
      </c>
      <c r="W12" s="90">
        <f t="shared" si="5"/>
        <v>222.86188</v>
      </c>
      <c r="X12" s="90">
        <f t="shared" si="5"/>
        <v>222.86188</v>
      </c>
      <c r="Y12" s="90">
        <f t="shared" si="5"/>
        <v>222.86188</v>
      </c>
      <c r="Z12" s="90">
        <f t="shared" si="5"/>
        <v>222.86188</v>
      </c>
      <c r="AA12" s="90">
        <f t="shared" si="5"/>
        <v>222.86188</v>
      </c>
      <c r="AB12" s="91">
        <f t="shared" si="5"/>
        <v>222.86188</v>
      </c>
    </row>
    <row r="13" spans="1:28" ht="12.75">
      <c r="A13" s="12">
        <v>5</v>
      </c>
      <c r="B13" s="41" t="s">
        <v>85</v>
      </c>
      <c r="C13" s="18">
        <v>0</v>
      </c>
      <c r="D13" s="18">
        <v>0</v>
      </c>
      <c r="E13" s="96">
        <f>E12*0%</f>
        <v>0</v>
      </c>
      <c r="F13" s="96">
        <f>F12*0%</f>
        <v>0</v>
      </c>
      <c r="G13" s="96">
        <f>G12*16.5%</f>
        <v>36.7722102</v>
      </c>
      <c r="H13" s="96">
        <f>H12*16.5%</f>
        <v>36.7722102</v>
      </c>
      <c r="I13" s="96">
        <f>I12*16.5%</f>
        <v>36.7722102</v>
      </c>
      <c r="J13" s="96">
        <f>J12*33%</f>
        <v>73.5444204</v>
      </c>
      <c r="K13" s="96">
        <f aca="true" t="shared" si="6" ref="K13:AB13">K12*33%</f>
        <v>73.5444204</v>
      </c>
      <c r="L13" s="96">
        <f t="shared" si="6"/>
        <v>73.5444204</v>
      </c>
      <c r="M13" s="96">
        <f t="shared" si="6"/>
        <v>73.5444204</v>
      </c>
      <c r="N13" s="96">
        <f t="shared" si="6"/>
        <v>73.5444204</v>
      </c>
      <c r="O13" s="96">
        <f t="shared" si="6"/>
        <v>73.5444204</v>
      </c>
      <c r="P13" s="96">
        <f t="shared" si="6"/>
        <v>73.5444204</v>
      </c>
      <c r="Q13" s="96">
        <f t="shared" si="6"/>
        <v>73.5444204</v>
      </c>
      <c r="R13" s="96">
        <f t="shared" si="6"/>
        <v>73.5444204</v>
      </c>
      <c r="S13" s="96">
        <f t="shared" si="6"/>
        <v>73.5444204</v>
      </c>
      <c r="T13" s="96">
        <f t="shared" si="6"/>
        <v>73.5444204</v>
      </c>
      <c r="U13" s="96">
        <f t="shared" si="6"/>
        <v>73.5444204</v>
      </c>
      <c r="V13" s="96">
        <f t="shared" si="6"/>
        <v>73.5444204</v>
      </c>
      <c r="W13" s="96">
        <f t="shared" si="6"/>
        <v>73.5444204</v>
      </c>
      <c r="X13" s="96">
        <f t="shared" si="6"/>
        <v>73.5444204</v>
      </c>
      <c r="Y13" s="96">
        <f t="shared" si="6"/>
        <v>73.5444204</v>
      </c>
      <c r="Z13" s="96">
        <f t="shared" si="6"/>
        <v>73.5444204</v>
      </c>
      <c r="AA13" s="96">
        <f t="shared" si="6"/>
        <v>73.5444204</v>
      </c>
      <c r="AB13" s="97">
        <f t="shared" si="6"/>
        <v>73.5444204</v>
      </c>
    </row>
    <row r="14" spans="1:28" s="28" customFormat="1" ht="12.75">
      <c r="A14" s="12">
        <v>6</v>
      </c>
      <c r="B14" s="43" t="s">
        <v>86</v>
      </c>
      <c r="C14" s="18">
        <v>0</v>
      </c>
      <c r="D14" s="18">
        <v>0</v>
      </c>
      <c r="E14" s="98">
        <f>E12-E13</f>
        <v>222.86188</v>
      </c>
      <c r="F14" s="98">
        <f aca="true" t="shared" si="7" ref="F14:AB14">F12-F13</f>
        <v>222.86188</v>
      </c>
      <c r="G14" s="98">
        <f t="shared" si="7"/>
        <v>186.08966980000002</v>
      </c>
      <c r="H14" s="98">
        <f t="shared" si="7"/>
        <v>186.08966980000002</v>
      </c>
      <c r="I14" s="98">
        <f t="shared" si="7"/>
        <v>186.08966980000002</v>
      </c>
      <c r="J14" s="98">
        <f t="shared" si="7"/>
        <v>149.3174596</v>
      </c>
      <c r="K14" s="98">
        <f t="shared" si="7"/>
        <v>149.3174596</v>
      </c>
      <c r="L14" s="98">
        <f t="shared" si="7"/>
        <v>149.3174596</v>
      </c>
      <c r="M14" s="98">
        <f t="shared" si="7"/>
        <v>149.3174596</v>
      </c>
      <c r="N14" s="98">
        <f t="shared" si="7"/>
        <v>149.3174596</v>
      </c>
      <c r="O14" s="98">
        <f t="shared" si="7"/>
        <v>149.3174596</v>
      </c>
      <c r="P14" s="98">
        <f t="shared" si="7"/>
        <v>149.3174596</v>
      </c>
      <c r="Q14" s="98">
        <f t="shared" si="7"/>
        <v>149.3174596</v>
      </c>
      <c r="R14" s="98">
        <f t="shared" si="7"/>
        <v>149.3174596</v>
      </c>
      <c r="S14" s="98">
        <f t="shared" si="7"/>
        <v>149.3174596</v>
      </c>
      <c r="T14" s="98">
        <f t="shared" si="7"/>
        <v>149.3174596</v>
      </c>
      <c r="U14" s="98">
        <f t="shared" si="7"/>
        <v>149.3174596</v>
      </c>
      <c r="V14" s="98">
        <f t="shared" si="7"/>
        <v>149.3174596</v>
      </c>
      <c r="W14" s="98">
        <f t="shared" si="7"/>
        <v>149.3174596</v>
      </c>
      <c r="X14" s="98">
        <f t="shared" si="7"/>
        <v>149.3174596</v>
      </c>
      <c r="Y14" s="98">
        <f t="shared" si="7"/>
        <v>149.3174596</v>
      </c>
      <c r="Z14" s="98">
        <f t="shared" si="7"/>
        <v>149.3174596</v>
      </c>
      <c r="AA14" s="98">
        <f t="shared" si="7"/>
        <v>149.3174596</v>
      </c>
      <c r="AB14" s="99">
        <f t="shared" si="7"/>
        <v>149.3174596</v>
      </c>
    </row>
    <row r="15" spans="1:28" s="28" customFormat="1" ht="12.75">
      <c r="A15" s="12">
        <v>7</v>
      </c>
      <c r="B15" s="41" t="s">
        <v>4</v>
      </c>
      <c r="C15" s="18">
        <v>0</v>
      </c>
      <c r="D15" s="18">
        <v>0</v>
      </c>
      <c r="E15" s="94">
        <f>E14*8%</f>
        <v>17.8289504</v>
      </c>
      <c r="F15" s="94">
        <f aca="true" t="shared" si="8" ref="F15:AB15">F14*8%</f>
        <v>17.8289504</v>
      </c>
      <c r="G15" s="94">
        <f t="shared" si="8"/>
        <v>14.887173584000003</v>
      </c>
      <c r="H15" s="94">
        <f t="shared" si="8"/>
        <v>14.887173584000003</v>
      </c>
      <c r="I15" s="94">
        <f t="shared" si="8"/>
        <v>14.887173584000003</v>
      </c>
      <c r="J15" s="94">
        <f t="shared" si="8"/>
        <v>11.945396768</v>
      </c>
      <c r="K15" s="94">
        <f t="shared" si="8"/>
        <v>11.945396768</v>
      </c>
      <c r="L15" s="94">
        <f t="shared" si="8"/>
        <v>11.945396768</v>
      </c>
      <c r="M15" s="94">
        <f t="shared" si="8"/>
        <v>11.945396768</v>
      </c>
      <c r="N15" s="94">
        <f t="shared" si="8"/>
        <v>11.945396768</v>
      </c>
      <c r="O15" s="94">
        <f t="shared" si="8"/>
        <v>11.945396768</v>
      </c>
      <c r="P15" s="94">
        <f t="shared" si="8"/>
        <v>11.945396768</v>
      </c>
      <c r="Q15" s="94">
        <f t="shared" si="8"/>
        <v>11.945396768</v>
      </c>
      <c r="R15" s="94">
        <f t="shared" si="8"/>
        <v>11.945396768</v>
      </c>
      <c r="S15" s="94">
        <f t="shared" si="8"/>
        <v>11.945396768</v>
      </c>
      <c r="T15" s="94">
        <f t="shared" si="8"/>
        <v>11.945396768</v>
      </c>
      <c r="U15" s="94">
        <f t="shared" si="8"/>
        <v>11.945396768</v>
      </c>
      <c r="V15" s="94">
        <f t="shared" si="8"/>
        <v>11.945396768</v>
      </c>
      <c r="W15" s="94">
        <f t="shared" si="8"/>
        <v>11.945396768</v>
      </c>
      <c r="X15" s="94">
        <f t="shared" si="8"/>
        <v>11.945396768</v>
      </c>
      <c r="Y15" s="94">
        <f t="shared" si="8"/>
        <v>11.945396768</v>
      </c>
      <c r="Z15" s="94">
        <f t="shared" si="8"/>
        <v>11.945396768</v>
      </c>
      <c r="AA15" s="94">
        <f t="shared" si="8"/>
        <v>11.945396768</v>
      </c>
      <c r="AB15" s="95">
        <f t="shared" si="8"/>
        <v>11.945396768</v>
      </c>
    </row>
    <row r="16" spans="1:28" s="28" customFormat="1" ht="12.75">
      <c r="A16" s="12">
        <v>8</v>
      </c>
      <c r="B16" s="41" t="s">
        <v>87</v>
      </c>
      <c r="C16" s="18">
        <v>0</v>
      </c>
      <c r="D16" s="18">
        <v>0</v>
      </c>
      <c r="E16" s="90">
        <f>E14-E15</f>
        <v>205.03292960000002</v>
      </c>
      <c r="F16" s="90">
        <f aca="true" t="shared" si="9" ref="F16:AB16">F14-F15</f>
        <v>205.03292960000002</v>
      </c>
      <c r="G16" s="90">
        <f t="shared" si="9"/>
        <v>171.20249621600001</v>
      </c>
      <c r="H16" s="90">
        <f t="shared" si="9"/>
        <v>171.20249621600001</v>
      </c>
      <c r="I16" s="90">
        <f t="shared" si="9"/>
        <v>171.20249621600001</v>
      </c>
      <c r="J16" s="90">
        <f t="shared" si="9"/>
        <v>137.372062832</v>
      </c>
      <c r="K16" s="90">
        <f t="shared" si="9"/>
        <v>137.372062832</v>
      </c>
      <c r="L16" s="90">
        <f t="shared" si="9"/>
        <v>137.372062832</v>
      </c>
      <c r="M16" s="90">
        <f t="shared" si="9"/>
        <v>137.372062832</v>
      </c>
      <c r="N16" s="90">
        <f t="shared" si="9"/>
        <v>137.372062832</v>
      </c>
      <c r="O16" s="90">
        <f t="shared" si="9"/>
        <v>137.372062832</v>
      </c>
      <c r="P16" s="90">
        <f t="shared" si="9"/>
        <v>137.372062832</v>
      </c>
      <c r="Q16" s="90">
        <f t="shared" si="9"/>
        <v>137.372062832</v>
      </c>
      <c r="R16" s="90">
        <f t="shared" si="9"/>
        <v>137.372062832</v>
      </c>
      <c r="S16" s="90">
        <f t="shared" si="9"/>
        <v>137.372062832</v>
      </c>
      <c r="T16" s="90">
        <f t="shared" si="9"/>
        <v>137.372062832</v>
      </c>
      <c r="U16" s="90">
        <f t="shared" si="9"/>
        <v>137.372062832</v>
      </c>
      <c r="V16" s="90">
        <f t="shared" si="9"/>
        <v>137.372062832</v>
      </c>
      <c r="W16" s="90">
        <f t="shared" si="9"/>
        <v>137.372062832</v>
      </c>
      <c r="X16" s="90">
        <f t="shared" si="9"/>
        <v>137.372062832</v>
      </c>
      <c r="Y16" s="90">
        <f t="shared" si="9"/>
        <v>137.372062832</v>
      </c>
      <c r="Z16" s="90">
        <f t="shared" si="9"/>
        <v>137.372062832</v>
      </c>
      <c r="AA16" s="90">
        <f t="shared" si="9"/>
        <v>137.372062832</v>
      </c>
      <c r="AB16" s="91">
        <f t="shared" si="9"/>
        <v>137.372062832</v>
      </c>
    </row>
    <row r="17" spans="1:28" ht="12.75">
      <c r="A17" s="12">
        <v>9</v>
      </c>
      <c r="B17" s="41" t="s">
        <v>88</v>
      </c>
      <c r="C17" s="18">
        <v>0</v>
      </c>
      <c r="D17" s="18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5">
        <v>0</v>
      </c>
    </row>
    <row r="18" spans="1:28" s="28" customFormat="1" ht="13.5" thickBot="1">
      <c r="A18" s="13">
        <v>10</v>
      </c>
      <c r="B18" s="46" t="s">
        <v>91</v>
      </c>
      <c r="C18" s="19">
        <v>0</v>
      </c>
      <c r="D18" s="19">
        <v>0</v>
      </c>
      <c r="E18" s="100">
        <f>E16-E17</f>
        <v>205.03292960000002</v>
      </c>
      <c r="F18" s="100">
        <f aca="true" t="shared" si="10" ref="F18:AB18">F16-F17</f>
        <v>205.03292960000002</v>
      </c>
      <c r="G18" s="100">
        <f t="shared" si="10"/>
        <v>171.20249621600001</v>
      </c>
      <c r="H18" s="100">
        <f t="shared" si="10"/>
        <v>171.20249621600001</v>
      </c>
      <c r="I18" s="100">
        <f t="shared" si="10"/>
        <v>171.20249621600001</v>
      </c>
      <c r="J18" s="100">
        <f t="shared" si="10"/>
        <v>137.372062832</v>
      </c>
      <c r="K18" s="100">
        <f t="shared" si="10"/>
        <v>137.372062832</v>
      </c>
      <c r="L18" s="100">
        <f t="shared" si="10"/>
        <v>137.372062832</v>
      </c>
      <c r="M18" s="100">
        <f t="shared" si="10"/>
        <v>137.372062832</v>
      </c>
      <c r="N18" s="100">
        <f t="shared" si="10"/>
        <v>137.372062832</v>
      </c>
      <c r="O18" s="100">
        <f t="shared" si="10"/>
        <v>137.372062832</v>
      </c>
      <c r="P18" s="100">
        <f t="shared" si="10"/>
        <v>137.372062832</v>
      </c>
      <c r="Q18" s="100">
        <f t="shared" si="10"/>
        <v>137.372062832</v>
      </c>
      <c r="R18" s="100">
        <f t="shared" si="10"/>
        <v>137.372062832</v>
      </c>
      <c r="S18" s="100">
        <f t="shared" si="10"/>
        <v>137.372062832</v>
      </c>
      <c r="T18" s="100">
        <f t="shared" si="10"/>
        <v>137.372062832</v>
      </c>
      <c r="U18" s="100">
        <f t="shared" si="10"/>
        <v>137.372062832</v>
      </c>
      <c r="V18" s="100">
        <f t="shared" si="10"/>
        <v>137.372062832</v>
      </c>
      <c r="W18" s="100">
        <f t="shared" si="10"/>
        <v>137.372062832</v>
      </c>
      <c r="X18" s="100">
        <f t="shared" si="10"/>
        <v>137.372062832</v>
      </c>
      <c r="Y18" s="100">
        <f t="shared" si="10"/>
        <v>137.372062832</v>
      </c>
      <c r="Z18" s="100">
        <f t="shared" si="10"/>
        <v>137.372062832</v>
      </c>
      <c r="AA18" s="100">
        <f t="shared" si="10"/>
        <v>137.372062832</v>
      </c>
      <c r="AB18" s="101">
        <f t="shared" si="10"/>
        <v>137.372062832</v>
      </c>
    </row>
    <row r="19" ht="13.5" thickTop="1"/>
    <row r="20" ht="13.5" thickBot="1">
      <c r="F20" s="14"/>
    </row>
    <row r="21" spans="1:28" ht="16.5" thickTop="1">
      <c r="A21" s="133" t="s">
        <v>170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29"/>
      <c r="X21" s="129"/>
      <c r="Y21" s="129"/>
      <c r="Z21" s="129"/>
      <c r="AA21" s="129"/>
      <c r="AB21" s="130"/>
    </row>
    <row r="22" spans="1:28" ht="15.75">
      <c r="A22" s="132" t="s">
        <v>5</v>
      </c>
      <c r="B22" s="122" t="s">
        <v>6</v>
      </c>
      <c r="C22" s="123" t="s">
        <v>7</v>
      </c>
      <c r="D22" s="124"/>
      <c r="E22" s="123" t="s">
        <v>8</v>
      </c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</row>
    <row r="23" spans="1:28" ht="12.75">
      <c r="A23" s="132"/>
      <c r="B23" s="122"/>
      <c r="C23" s="35" t="s">
        <v>65</v>
      </c>
      <c r="D23" s="35" t="s">
        <v>40</v>
      </c>
      <c r="E23" s="35" t="s">
        <v>41</v>
      </c>
      <c r="F23" s="35" t="s">
        <v>42</v>
      </c>
      <c r="G23" s="35" t="s">
        <v>43</v>
      </c>
      <c r="H23" s="35" t="s">
        <v>44</v>
      </c>
      <c r="I23" s="35" t="s">
        <v>45</v>
      </c>
      <c r="J23" s="35" t="s">
        <v>46</v>
      </c>
      <c r="K23" s="35" t="s">
        <v>47</v>
      </c>
      <c r="L23" s="35" t="s">
        <v>48</v>
      </c>
      <c r="M23" s="35" t="s">
        <v>49</v>
      </c>
      <c r="N23" s="35" t="s">
        <v>50</v>
      </c>
      <c r="O23" s="35" t="s">
        <v>51</v>
      </c>
      <c r="P23" s="35" t="s">
        <v>52</v>
      </c>
      <c r="Q23" s="35" t="s">
        <v>53</v>
      </c>
      <c r="R23" s="35" t="s">
        <v>54</v>
      </c>
      <c r="S23" s="35" t="s">
        <v>55</v>
      </c>
      <c r="T23" s="35" t="s">
        <v>56</v>
      </c>
      <c r="U23" s="35" t="s">
        <v>57</v>
      </c>
      <c r="V23" s="35" t="s">
        <v>58</v>
      </c>
      <c r="W23" s="35" t="s">
        <v>59</v>
      </c>
      <c r="X23" s="35" t="s">
        <v>60</v>
      </c>
      <c r="Y23" s="35" t="s">
        <v>61</v>
      </c>
      <c r="Z23" s="35" t="s">
        <v>62</v>
      </c>
      <c r="AA23" s="35" t="s">
        <v>63</v>
      </c>
      <c r="AB23" s="36" t="s">
        <v>64</v>
      </c>
    </row>
    <row r="24" spans="1:28" ht="12.75">
      <c r="A24" s="10"/>
      <c r="B24" s="34" t="s">
        <v>81</v>
      </c>
      <c r="C24" s="20">
        <v>0</v>
      </c>
      <c r="D24" s="15">
        <v>0</v>
      </c>
      <c r="E24" s="15">
        <v>1578</v>
      </c>
      <c r="F24" s="15">
        <v>1578</v>
      </c>
      <c r="G24" s="15">
        <v>1578</v>
      </c>
      <c r="H24" s="15">
        <v>1578</v>
      </c>
      <c r="I24" s="15">
        <v>1578</v>
      </c>
      <c r="J24" s="15">
        <v>1578</v>
      </c>
      <c r="K24" s="15">
        <v>1578</v>
      </c>
      <c r="L24" s="15">
        <v>1578</v>
      </c>
      <c r="M24" s="15">
        <v>1578</v>
      </c>
      <c r="N24" s="15">
        <v>1578</v>
      </c>
      <c r="O24" s="15">
        <v>1578</v>
      </c>
      <c r="P24" s="15">
        <v>1578</v>
      </c>
      <c r="Q24" s="15">
        <v>1578</v>
      </c>
      <c r="R24" s="15">
        <v>1578</v>
      </c>
      <c r="S24" s="15">
        <v>1578</v>
      </c>
      <c r="T24" s="15">
        <v>1578</v>
      </c>
      <c r="U24" s="15">
        <v>1578</v>
      </c>
      <c r="V24" s="15">
        <v>1578</v>
      </c>
      <c r="W24" s="15">
        <v>1578</v>
      </c>
      <c r="X24" s="15">
        <v>1578</v>
      </c>
      <c r="Y24" s="15">
        <v>1578</v>
      </c>
      <c r="Z24" s="15">
        <v>1578</v>
      </c>
      <c r="AA24" s="15">
        <v>1578</v>
      </c>
      <c r="AB24" s="16">
        <v>1578</v>
      </c>
    </row>
    <row r="25" spans="1:28" ht="12.75">
      <c r="A25" s="10"/>
      <c r="B25" s="34" t="s">
        <v>82</v>
      </c>
      <c r="C25" s="20">
        <v>0</v>
      </c>
      <c r="D25" s="15">
        <v>0</v>
      </c>
      <c r="E25" s="8">
        <v>0.2</v>
      </c>
      <c r="F25" s="8">
        <v>0.2</v>
      </c>
      <c r="G25" s="8">
        <v>0.2</v>
      </c>
      <c r="H25" s="8">
        <v>0.2</v>
      </c>
      <c r="I25" s="8">
        <v>0.2</v>
      </c>
      <c r="J25" s="8">
        <v>0.2</v>
      </c>
      <c r="K25" s="8">
        <v>0.2</v>
      </c>
      <c r="L25" s="8">
        <v>0.2</v>
      </c>
      <c r="M25" s="8">
        <v>0.2</v>
      </c>
      <c r="N25" s="8">
        <v>0.2</v>
      </c>
      <c r="O25" s="8">
        <v>0.2</v>
      </c>
      <c r="P25" s="8">
        <v>0.2</v>
      </c>
      <c r="Q25" s="8">
        <v>0.2</v>
      </c>
      <c r="R25" s="8">
        <v>0.2</v>
      </c>
      <c r="S25" s="8">
        <v>0.2</v>
      </c>
      <c r="T25" s="8">
        <v>0.2</v>
      </c>
      <c r="U25" s="8">
        <v>0.2</v>
      </c>
      <c r="V25" s="8">
        <v>0.2</v>
      </c>
      <c r="W25" s="8">
        <v>0.2</v>
      </c>
      <c r="X25" s="8">
        <v>0.2</v>
      </c>
      <c r="Y25" s="8">
        <v>0.2</v>
      </c>
      <c r="Z25" s="8">
        <v>0.2</v>
      </c>
      <c r="AA25" s="8">
        <v>0.2</v>
      </c>
      <c r="AB25" s="17">
        <v>0.2</v>
      </c>
    </row>
    <row r="26" spans="1:28" ht="12.75">
      <c r="A26" s="12">
        <v>1</v>
      </c>
      <c r="B26" s="41" t="s">
        <v>83</v>
      </c>
      <c r="C26" s="18">
        <v>0</v>
      </c>
      <c r="D26" s="18">
        <v>0</v>
      </c>
      <c r="E26" s="94">
        <f aca="true" t="shared" si="11" ref="E26:AB26">E24*E25</f>
        <v>315.6</v>
      </c>
      <c r="F26" s="94">
        <f t="shared" si="11"/>
        <v>315.6</v>
      </c>
      <c r="G26" s="94">
        <f t="shared" si="11"/>
        <v>315.6</v>
      </c>
      <c r="H26" s="94">
        <f t="shared" si="11"/>
        <v>315.6</v>
      </c>
      <c r="I26" s="94">
        <f t="shared" si="11"/>
        <v>315.6</v>
      </c>
      <c r="J26" s="94">
        <f t="shared" si="11"/>
        <v>315.6</v>
      </c>
      <c r="K26" s="94">
        <f t="shared" si="11"/>
        <v>315.6</v>
      </c>
      <c r="L26" s="94">
        <f t="shared" si="11"/>
        <v>315.6</v>
      </c>
      <c r="M26" s="94">
        <f t="shared" si="11"/>
        <v>315.6</v>
      </c>
      <c r="N26" s="94">
        <f t="shared" si="11"/>
        <v>315.6</v>
      </c>
      <c r="O26" s="94">
        <f t="shared" si="11"/>
        <v>315.6</v>
      </c>
      <c r="P26" s="94">
        <f t="shared" si="11"/>
        <v>315.6</v>
      </c>
      <c r="Q26" s="94">
        <f t="shared" si="11"/>
        <v>315.6</v>
      </c>
      <c r="R26" s="94">
        <f t="shared" si="11"/>
        <v>315.6</v>
      </c>
      <c r="S26" s="94">
        <f t="shared" si="11"/>
        <v>315.6</v>
      </c>
      <c r="T26" s="94">
        <f t="shared" si="11"/>
        <v>315.6</v>
      </c>
      <c r="U26" s="94">
        <f t="shared" si="11"/>
        <v>315.6</v>
      </c>
      <c r="V26" s="94">
        <f t="shared" si="11"/>
        <v>315.6</v>
      </c>
      <c r="W26" s="94">
        <f t="shared" si="11"/>
        <v>315.6</v>
      </c>
      <c r="X26" s="94">
        <f t="shared" si="11"/>
        <v>315.6</v>
      </c>
      <c r="Y26" s="94">
        <f t="shared" si="11"/>
        <v>315.6</v>
      </c>
      <c r="Z26" s="94">
        <f t="shared" si="11"/>
        <v>315.6</v>
      </c>
      <c r="AA26" s="94">
        <f t="shared" si="11"/>
        <v>315.6</v>
      </c>
      <c r="AB26" s="95">
        <f t="shared" si="11"/>
        <v>315.6</v>
      </c>
    </row>
    <row r="27" spans="1:28" ht="12.75">
      <c r="A27" s="12" t="s">
        <v>66</v>
      </c>
      <c r="B27" s="41" t="s">
        <v>89</v>
      </c>
      <c r="C27" s="18">
        <v>0</v>
      </c>
      <c r="D27" s="18">
        <v>0</v>
      </c>
      <c r="E27" s="94">
        <f aca="true" t="shared" si="12" ref="E27:AB27">E28+E29+E30</f>
        <v>20.450879999999998</v>
      </c>
      <c r="F27" s="94">
        <f t="shared" si="12"/>
        <v>20.450879999999998</v>
      </c>
      <c r="G27" s="94">
        <f t="shared" si="12"/>
        <v>20.450879999999998</v>
      </c>
      <c r="H27" s="94">
        <f t="shared" si="12"/>
        <v>20.450879999999998</v>
      </c>
      <c r="I27" s="94">
        <f t="shared" si="12"/>
        <v>20.450879999999998</v>
      </c>
      <c r="J27" s="94">
        <f t="shared" si="12"/>
        <v>20.450879999999998</v>
      </c>
      <c r="K27" s="94">
        <f t="shared" si="12"/>
        <v>20.450879999999998</v>
      </c>
      <c r="L27" s="94">
        <f t="shared" si="12"/>
        <v>20.450879999999998</v>
      </c>
      <c r="M27" s="94">
        <f t="shared" si="12"/>
        <v>20.450879999999998</v>
      </c>
      <c r="N27" s="94">
        <f t="shared" si="12"/>
        <v>20.450879999999998</v>
      </c>
      <c r="O27" s="94">
        <f t="shared" si="12"/>
        <v>20.450879999999998</v>
      </c>
      <c r="P27" s="94">
        <f t="shared" si="12"/>
        <v>20.450879999999998</v>
      </c>
      <c r="Q27" s="94">
        <f t="shared" si="12"/>
        <v>20.450879999999998</v>
      </c>
      <c r="R27" s="94">
        <f t="shared" si="12"/>
        <v>20.450879999999998</v>
      </c>
      <c r="S27" s="94">
        <f t="shared" si="12"/>
        <v>20.450879999999998</v>
      </c>
      <c r="T27" s="94">
        <f t="shared" si="12"/>
        <v>20.450879999999998</v>
      </c>
      <c r="U27" s="94">
        <f t="shared" si="12"/>
        <v>20.450879999999998</v>
      </c>
      <c r="V27" s="94">
        <f t="shared" si="12"/>
        <v>20.450879999999998</v>
      </c>
      <c r="W27" s="94">
        <f t="shared" si="12"/>
        <v>20.450879999999998</v>
      </c>
      <c r="X27" s="94">
        <f t="shared" si="12"/>
        <v>20.450879999999998</v>
      </c>
      <c r="Y27" s="94">
        <f t="shared" si="12"/>
        <v>20.450879999999998</v>
      </c>
      <c r="Z27" s="94">
        <f t="shared" si="12"/>
        <v>20.450879999999998</v>
      </c>
      <c r="AA27" s="94">
        <f t="shared" si="12"/>
        <v>20.450879999999998</v>
      </c>
      <c r="AB27" s="95">
        <f t="shared" si="12"/>
        <v>20.450879999999998</v>
      </c>
    </row>
    <row r="28" spans="1:28" ht="12.75">
      <c r="A28" s="10" t="s">
        <v>139</v>
      </c>
      <c r="B28" s="34" t="s">
        <v>158</v>
      </c>
      <c r="C28" s="15">
        <v>0</v>
      </c>
      <c r="D28" s="15">
        <v>0</v>
      </c>
      <c r="E28" s="8">
        <f>E26*6%</f>
        <v>18.936</v>
      </c>
      <c r="F28" s="8">
        <f aca="true" t="shared" si="13" ref="F28:AB28">F26*6%</f>
        <v>18.936</v>
      </c>
      <c r="G28" s="8">
        <f t="shared" si="13"/>
        <v>18.936</v>
      </c>
      <c r="H28" s="8">
        <f t="shared" si="13"/>
        <v>18.936</v>
      </c>
      <c r="I28" s="8">
        <f t="shared" si="13"/>
        <v>18.936</v>
      </c>
      <c r="J28" s="8">
        <f t="shared" si="13"/>
        <v>18.936</v>
      </c>
      <c r="K28" s="8">
        <f t="shared" si="13"/>
        <v>18.936</v>
      </c>
      <c r="L28" s="8">
        <f t="shared" si="13"/>
        <v>18.936</v>
      </c>
      <c r="M28" s="8">
        <f t="shared" si="13"/>
        <v>18.936</v>
      </c>
      <c r="N28" s="8">
        <f t="shared" si="13"/>
        <v>18.936</v>
      </c>
      <c r="O28" s="8">
        <f t="shared" si="13"/>
        <v>18.936</v>
      </c>
      <c r="P28" s="8">
        <f t="shared" si="13"/>
        <v>18.936</v>
      </c>
      <c r="Q28" s="8">
        <f t="shared" si="13"/>
        <v>18.936</v>
      </c>
      <c r="R28" s="8">
        <f t="shared" si="13"/>
        <v>18.936</v>
      </c>
      <c r="S28" s="8">
        <f t="shared" si="13"/>
        <v>18.936</v>
      </c>
      <c r="T28" s="8">
        <f t="shared" si="13"/>
        <v>18.936</v>
      </c>
      <c r="U28" s="8">
        <f t="shared" si="13"/>
        <v>18.936</v>
      </c>
      <c r="V28" s="8">
        <f t="shared" si="13"/>
        <v>18.936</v>
      </c>
      <c r="W28" s="8">
        <f t="shared" si="13"/>
        <v>18.936</v>
      </c>
      <c r="X28" s="8">
        <f t="shared" si="13"/>
        <v>18.936</v>
      </c>
      <c r="Y28" s="8">
        <f t="shared" si="13"/>
        <v>18.936</v>
      </c>
      <c r="Z28" s="8">
        <f t="shared" si="13"/>
        <v>18.936</v>
      </c>
      <c r="AA28" s="8">
        <f t="shared" si="13"/>
        <v>18.936</v>
      </c>
      <c r="AB28" s="17">
        <f t="shared" si="13"/>
        <v>18.936</v>
      </c>
    </row>
    <row r="29" spans="1:28" ht="12.75">
      <c r="A29" s="10" t="s">
        <v>140</v>
      </c>
      <c r="B29" s="34" t="s">
        <v>90</v>
      </c>
      <c r="C29" s="15">
        <v>0</v>
      </c>
      <c r="D29" s="15">
        <v>0</v>
      </c>
      <c r="E29" s="8">
        <f>E26*6%*5%</f>
        <v>0.9468000000000001</v>
      </c>
      <c r="F29" s="8">
        <f aca="true" t="shared" si="14" ref="F29:AB29">F26*6%*5%</f>
        <v>0.9468000000000001</v>
      </c>
      <c r="G29" s="8">
        <f t="shared" si="14"/>
        <v>0.9468000000000001</v>
      </c>
      <c r="H29" s="8">
        <f t="shared" si="14"/>
        <v>0.9468000000000001</v>
      </c>
      <c r="I29" s="8">
        <f t="shared" si="14"/>
        <v>0.9468000000000001</v>
      </c>
      <c r="J29" s="8">
        <f t="shared" si="14"/>
        <v>0.9468000000000001</v>
      </c>
      <c r="K29" s="8">
        <f t="shared" si="14"/>
        <v>0.9468000000000001</v>
      </c>
      <c r="L29" s="8">
        <f t="shared" si="14"/>
        <v>0.9468000000000001</v>
      </c>
      <c r="M29" s="8">
        <f t="shared" si="14"/>
        <v>0.9468000000000001</v>
      </c>
      <c r="N29" s="8">
        <f t="shared" si="14"/>
        <v>0.9468000000000001</v>
      </c>
      <c r="O29" s="8">
        <f t="shared" si="14"/>
        <v>0.9468000000000001</v>
      </c>
      <c r="P29" s="8">
        <f t="shared" si="14"/>
        <v>0.9468000000000001</v>
      </c>
      <c r="Q29" s="8">
        <f t="shared" si="14"/>
        <v>0.9468000000000001</v>
      </c>
      <c r="R29" s="8">
        <f t="shared" si="14"/>
        <v>0.9468000000000001</v>
      </c>
      <c r="S29" s="8">
        <f t="shared" si="14"/>
        <v>0.9468000000000001</v>
      </c>
      <c r="T29" s="8">
        <f t="shared" si="14"/>
        <v>0.9468000000000001</v>
      </c>
      <c r="U29" s="8">
        <f t="shared" si="14"/>
        <v>0.9468000000000001</v>
      </c>
      <c r="V29" s="8">
        <f t="shared" si="14"/>
        <v>0.9468000000000001</v>
      </c>
      <c r="W29" s="8">
        <f t="shared" si="14"/>
        <v>0.9468000000000001</v>
      </c>
      <c r="X29" s="8">
        <f t="shared" si="14"/>
        <v>0.9468000000000001</v>
      </c>
      <c r="Y29" s="8">
        <f t="shared" si="14"/>
        <v>0.9468000000000001</v>
      </c>
      <c r="Z29" s="8">
        <f t="shared" si="14"/>
        <v>0.9468000000000001</v>
      </c>
      <c r="AA29" s="8">
        <f t="shared" si="14"/>
        <v>0.9468000000000001</v>
      </c>
      <c r="AB29" s="17">
        <f t="shared" si="14"/>
        <v>0.9468000000000001</v>
      </c>
    </row>
    <row r="30" spans="1:28" ht="12.75">
      <c r="A30" s="10" t="s">
        <v>157</v>
      </c>
      <c r="B30" s="34" t="s">
        <v>9</v>
      </c>
      <c r="C30" s="15">
        <v>0</v>
      </c>
      <c r="D30" s="15">
        <v>0</v>
      </c>
      <c r="E30" s="8">
        <f>E26*6%*3%</f>
        <v>0.56808</v>
      </c>
      <c r="F30" s="8">
        <f aca="true" t="shared" si="15" ref="F30:AB30">F26*6%*3%</f>
        <v>0.56808</v>
      </c>
      <c r="G30" s="8">
        <f t="shared" si="15"/>
        <v>0.56808</v>
      </c>
      <c r="H30" s="8">
        <f t="shared" si="15"/>
        <v>0.56808</v>
      </c>
      <c r="I30" s="8">
        <f t="shared" si="15"/>
        <v>0.56808</v>
      </c>
      <c r="J30" s="8">
        <f t="shared" si="15"/>
        <v>0.56808</v>
      </c>
      <c r="K30" s="8">
        <f t="shared" si="15"/>
        <v>0.56808</v>
      </c>
      <c r="L30" s="8">
        <f t="shared" si="15"/>
        <v>0.56808</v>
      </c>
      <c r="M30" s="8">
        <f t="shared" si="15"/>
        <v>0.56808</v>
      </c>
      <c r="N30" s="8">
        <f t="shared" si="15"/>
        <v>0.56808</v>
      </c>
      <c r="O30" s="8">
        <f t="shared" si="15"/>
        <v>0.56808</v>
      </c>
      <c r="P30" s="8">
        <f t="shared" si="15"/>
        <v>0.56808</v>
      </c>
      <c r="Q30" s="8">
        <f t="shared" si="15"/>
        <v>0.56808</v>
      </c>
      <c r="R30" s="8">
        <f t="shared" si="15"/>
        <v>0.56808</v>
      </c>
      <c r="S30" s="8">
        <f t="shared" si="15"/>
        <v>0.56808</v>
      </c>
      <c r="T30" s="8">
        <f t="shared" si="15"/>
        <v>0.56808</v>
      </c>
      <c r="U30" s="8">
        <f t="shared" si="15"/>
        <v>0.56808</v>
      </c>
      <c r="V30" s="8">
        <f t="shared" si="15"/>
        <v>0.56808</v>
      </c>
      <c r="W30" s="8">
        <f t="shared" si="15"/>
        <v>0.56808</v>
      </c>
      <c r="X30" s="8">
        <f t="shared" si="15"/>
        <v>0.56808</v>
      </c>
      <c r="Y30" s="8">
        <f t="shared" si="15"/>
        <v>0.56808</v>
      </c>
      <c r="Z30" s="8">
        <f t="shared" si="15"/>
        <v>0.56808</v>
      </c>
      <c r="AA30" s="8">
        <f t="shared" si="15"/>
        <v>0.56808</v>
      </c>
      <c r="AB30" s="17">
        <f t="shared" si="15"/>
        <v>0.56808</v>
      </c>
    </row>
    <row r="31" spans="1:28" ht="12.75">
      <c r="A31" s="12">
        <v>3</v>
      </c>
      <c r="B31" s="41" t="s">
        <v>67</v>
      </c>
      <c r="C31" s="18">
        <v>0</v>
      </c>
      <c r="D31" s="18">
        <v>0</v>
      </c>
      <c r="E31" s="90">
        <f>'Total Cost and Expense'!E25</f>
        <v>156</v>
      </c>
      <c r="F31" s="90">
        <f>'Total Cost and Expense'!F25</f>
        <v>156</v>
      </c>
      <c r="G31" s="90">
        <f>'Total Cost and Expense'!G25</f>
        <v>156</v>
      </c>
      <c r="H31" s="90">
        <f>'Total Cost and Expense'!H25</f>
        <v>156</v>
      </c>
      <c r="I31" s="90">
        <f>'Total Cost and Expense'!I25</f>
        <v>156</v>
      </c>
      <c r="J31" s="90">
        <f>'Total Cost and Expense'!J25</f>
        <v>156</v>
      </c>
      <c r="K31" s="90">
        <f>'Total Cost and Expense'!K25</f>
        <v>156</v>
      </c>
      <c r="L31" s="90">
        <f>'Total Cost and Expense'!L25</f>
        <v>156</v>
      </c>
      <c r="M31" s="90">
        <f>'Total Cost and Expense'!M25</f>
        <v>156</v>
      </c>
      <c r="N31" s="90">
        <f>'Total Cost and Expense'!N25</f>
        <v>156</v>
      </c>
      <c r="O31" s="90">
        <f>'Total Cost and Expense'!O25</f>
        <v>156</v>
      </c>
      <c r="P31" s="90">
        <f>'Total Cost and Expense'!P25</f>
        <v>156</v>
      </c>
      <c r="Q31" s="90">
        <f>'Total Cost and Expense'!Q25</f>
        <v>156</v>
      </c>
      <c r="R31" s="90">
        <f>'Total Cost and Expense'!R25</f>
        <v>156</v>
      </c>
      <c r="S31" s="90">
        <f>'Total Cost and Expense'!S25</f>
        <v>156</v>
      </c>
      <c r="T31" s="90">
        <f>'Total Cost and Expense'!T25</f>
        <v>156</v>
      </c>
      <c r="U31" s="90">
        <f>'Total Cost and Expense'!U25</f>
        <v>156</v>
      </c>
      <c r="V31" s="90">
        <f>'Total Cost and Expense'!V25</f>
        <v>156</v>
      </c>
      <c r="W31" s="90">
        <f>'Total Cost and Expense'!W25</f>
        <v>156</v>
      </c>
      <c r="X31" s="90">
        <f>'Total Cost and Expense'!X25</f>
        <v>156</v>
      </c>
      <c r="Y31" s="90">
        <f>'Total Cost and Expense'!Y25</f>
        <v>156</v>
      </c>
      <c r="Z31" s="90">
        <f>'Total Cost and Expense'!Z25</f>
        <v>156</v>
      </c>
      <c r="AA31" s="90">
        <f>'Total Cost and Expense'!AA25</f>
        <v>156</v>
      </c>
      <c r="AB31" s="91">
        <f>'Total Cost and Expense'!AB25</f>
        <v>156</v>
      </c>
    </row>
    <row r="32" spans="1:28" ht="12.75">
      <c r="A32" s="12">
        <v>4</v>
      </c>
      <c r="B32" s="41" t="s">
        <v>84</v>
      </c>
      <c r="C32" s="18">
        <v>0</v>
      </c>
      <c r="D32" s="18">
        <v>0</v>
      </c>
      <c r="E32" s="90">
        <f aca="true" t="shared" si="16" ref="E32:AB32">E26-E27-E31</f>
        <v>139.14912000000004</v>
      </c>
      <c r="F32" s="90">
        <f t="shared" si="16"/>
        <v>139.14912000000004</v>
      </c>
      <c r="G32" s="90">
        <f t="shared" si="16"/>
        <v>139.14912000000004</v>
      </c>
      <c r="H32" s="90">
        <f t="shared" si="16"/>
        <v>139.14912000000004</v>
      </c>
      <c r="I32" s="90">
        <f t="shared" si="16"/>
        <v>139.14912000000004</v>
      </c>
      <c r="J32" s="90">
        <f t="shared" si="16"/>
        <v>139.14912000000004</v>
      </c>
      <c r="K32" s="90">
        <f t="shared" si="16"/>
        <v>139.14912000000004</v>
      </c>
      <c r="L32" s="90">
        <f t="shared" si="16"/>
        <v>139.14912000000004</v>
      </c>
      <c r="M32" s="90">
        <f t="shared" si="16"/>
        <v>139.14912000000004</v>
      </c>
      <c r="N32" s="90">
        <f t="shared" si="16"/>
        <v>139.14912000000004</v>
      </c>
      <c r="O32" s="90">
        <f t="shared" si="16"/>
        <v>139.14912000000004</v>
      </c>
      <c r="P32" s="90">
        <f t="shared" si="16"/>
        <v>139.14912000000004</v>
      </c>
      <c r="Q32" s="90">
        <f t="shared" si="16"/>
        <v>139.14912000000004</v>
      </c>
      <c r="R32" s="90">
        <f t="shared" si="16"/>
        <v>139.14912000000004</v>
      </c>
      <c r="S32" s="90">
        <f t="shared" si="16"/>
        <v>139.14912000000004</v>
      </c>
      <c r="T32" s="90">
        <f t="shared" si="16"/>
        <v>139.14912000000004</v>
      </c>
      <c r="U32" s="90">
        <f t="shared" si="16"/>
        <v>139.14912000000004</v>
      </c>
      <c r="V32" s="90">
        <f t="shared" si="16"/>
        <v>139.14912000000004</v>
      </c>
      <c r="W32" s="90">
        <f t="shared" si="16"/>
        <v>139.14912000000004</v>
      </c>
      <c r="X32" s="90">
        <f t="shared" si="16"/>
        <v>139.14912000000004</v>
      </c>
      <c r="Y32" s="90">
        <f t="shared" si="16"/>
        <v>139.14912000000004</v>
      </c>
      <c r="Z32" s="90">
        <f t="shared" si="16"/>
        <v>139.14912000000004</v>
      </c>
      <c r="AA32" s="90">
        <f t="shared" si="16"/>
        <v>139.14912000000004</v>
      </c>
      <c r="AB32" s="91">
        <f t="shared" si="16"/>
        <v>139.14912000000004</v>
      </c>
    </row>
    <row r="33" spans="1:28" ht="12.75">
      <c r="A33" s="12">
        <v>5</v>
      </c>
      <c r="B33" s="41" t="s">
        <v>85</v>
      </c>
      <c r="C33" s="18">
        <v>0</v>
      </c>
      <c r="D33" s="18">
        <v>0</v>
      </c>
      <c r="E33" s="96">
        <f>E32*0%</f>
        <v>0</v>
      </c>
      <c r="F33" s="96">
        <f>F32*0%</f>
        <v>0</v>
      </c>
      <c r="G33" s="96">
        <f>G32*16.5%</f>
        <v>22.959604800000008</v>
      </c>
      <c r="H33" s="96">
        <f>H32*16.5%</f>
        <v>22.959604800000008</v>
      </c>
      <c r="I33" s="96">
        <f>I32*16.5%</f>
        <v>22.959604800000008</v>
      </c>
      <c r="J33" s="96">
        <f aca="true" t="shared" si="17" ref="J33:AB33">J32*33%</f>
        <v>45.919209600000016</v>
      </c>
      <c r="K33" s="96">
        <f t="shared" si="17"/>
        <v>45.919209600000016</v>
      </c>
      <c r="L33" s="96">
        <f t="shared" si="17"/>
        <v>45.919209600000016</v>
      </c>
      <c r="M33" s="96">
        <f t="shared" si="17"/>
        <v>45.919209600000016</v>
      </c>
      <c r="N33" s="96">
        <f t="shared" si="17"/>
        <v>45.919209600000016</v>
      </c>
      <c r="O33" s="96">
        <f t="shared" si="17"/>
        <v>45.919209600000016</v>
      </c>
      <c r="P33" s="96">
        <f t="shared" si="17"/>
        <v>45.919209600000016</v>
      </c>
      <c r="Q33" s="96">
        <f t="shared" si="17"/>
        <v>45.919209600000016</v>
      </c>
      <c r="R33" s="96">
        <f t="shared" si="17"/>
        <v>45.919209600000016</v>
      </c>
      <c r="S33" s="96">
        <f t="shared" si="17"/>
        <v>45.919209600000016</v>
      </c>
      <c r="T33" s="96">
        <f t="shared" si="17"/>
        <v>45.919209600000016</v>
      </c>
      <c r="U33" s="96">
        <f t="shared" si="17"/>
        <v>45.919209600000016</v>
      </c>
      <c r="V33" s="96">
        <f t="shared" si="17"/>
        <v>45.919209600000016</v>
      </c>
      <c r="W33" s="96">
        <f t="shared" si="17"/>
        <v>45.919209600000016</v>
      </c>
      <c r="X33" s="96">
        <f t="shared" si="17"/>
        <v>45.919209600000016</v>
      </c>
      <c r="Y33" s="96">
        <f t="shared" si="17"/>
        <v>45.919209600000016</v>
      </c>
      <c r="Z33" s="96">
        <f t="shared" si="17"/>
        <v>45.919209600000016</v>
      </c>
      <c r="AA33" s="96">
        <f t="shared" si="17"/>
        <v>45.919209600000016</v>
      </c>
      <c r="AB33" s="97">
        <f t="shared" si="17"/>
        <v>45.919209600000016</v>
      </c>
    </row>
    <row r="34" spans="1:28" ht="12.75">
      <c r="A34" s="12">
        <v>6</v>
      </c>
      <c r="B34" s="43" t="s">
        <v>86</v>
      </c>
      <c r="C34" s="18">
        <v>0</v>
      </c>
      <c r="D34" s="18">
        <v>0</v>
      </c>
      <c r="E34" s="98">
        <f aca="true" t="shared" si="18" ref="E34:AB34">E32-E33</f>
        <v>139.14912000000004</v>
      </c>
      <c r="F34" s="98">
        <f t="shared" si="18"/>
        <v>139.14912000000004</v>
      </c>
      <c r="G34" s="98">
        <f t="shared" si="18"/>
        <v>116.18951520000003</v>
      </c>
      <c r="H34" s="98">
        <f t="shared" si="18"/>
        <v>116.18951520000003</v>
      </c>
      <c r="I34" s="98">
        <f t="shared" si="18"/>
        <v>116.18951520000003</v>
      </c>
      <c r="J34" s="98">
        <f t="shared" si="18"/>
        <v>93.22991040000002</v>
      </c>
      <c r="K34" s="98">
        <f t="shared" si="18"/>
        <v>93.22991040000002</v>
      </c>
      <c r="L34" s="98">
        <f t="shared" si="18"/>
        <v>93.22991040000002</v>
      </c>
      <c r="M34" s="98">
        <f t="shared" si="18"/>
        <v>93.22991040000002</v>
      </c>
      <c r="N34" s="98">
        <f t="shared" si="18"/>
        <v>93.22991040000002</v>
      </c>
      <c r="O34" s="98">
        <f t="shared" si="18"/>
        <v>93.22991040000002</v>
      </c>
      <c r="P34" s="98">
        <f t="shared" si="18"/>
        <v>93.22991040000002</v>
      </c>
      <c r="Q34" s="98">
        <f t="shared" si="18"/>
        <v>93.22991040000002</v>
      </c>
      <c r="R34" s="98">
        <f t="shared" si="18"/>
        <v>93.22991040000002</v>
      </c>
      <c r="S34" s="98">
        <f t="shared" si="18"/>
        <v>93.22991040000002</v>
      </c>
      <c r="T34" s="98">
        <f t="shared" si="18"/>
        <v>93.22991040000002</v>
      </c>
      <c r="U34" s="98">
        <f t="shared" si="18"/>
        <v>93.22991040000002</v>
      </c>
      <c r="V34" s="98">
        <f t="shared" si="18"/>
        <v>93.22991040000002</v>
      </c>
      <c r="W34" s="98">
        <f t="shared" si="18"/>
        <v>93.22991040000002</v>
      </c>
      <c r="X34" s="98">
        <f t="shared" si="18"/>
        <v>93.22991040000002</v>
      </c>
      <c r="Y34" s="98">
        <f t="shared" si="18"/>
        <v>93.22991040000002</v>
      </c>
      <c r="Z34" s="98">
        <f t="shared" si="18"/>
        <v>93.22991040000002</v>
      </c>
      <c r="AA34" s="98">
        <f t="shared" si="18"/>
        <v>93.22991040000002</v>
      </c>
      <c r="AB34" s="99">
        <f t="shared" si="18"/>
        <v>93.22991040000002</v>
      </c>
    </row>
    <row r="35" spans="1:28" ht="12.75">
      <c r="A35" s="12">
        <v>7</v>
      </c>
      <c r="B35" s="41" t="s">
        <v>4</v>
      </c>
      <c r="C35" s="18">
        <v>0</v>
      </c>
      <c r="D35" s="18">
        <v>0</v>
      </c>
      <c r="E35" s="94">
        <f aca="true" t="shared" si="19" ref="E35:AB35">E34*8%</f>
        <v>11.131929600000003</v>
      </c>
      <c r="F35" s="94">
        <f t="shared" si="19"/>
        <v>11.131929600000003</v>
      </c>
      <c r="G35" s="94">
        <f t="shared" si="19"/>
        <v>9.295161216000002</v>
      </c>
      <c r="H35" s="94">
        <f t="shared" si="19"/>
        <v>9.295161216000002</v>
      </c>
      <c r="I35" s="94">
        <f t="shared" si="19"/>
        <v>9.295161216000002</v>
      </c>
      <c r="J35" s="94">
        <f t="shared" si="19"/>
        <v>7.458392832000002</v>
      </c>
      <c r="K35" s="94">
        <f t="shared" si="19"/>
        <v>7.458392832000002</v>
      </c>
      <c r="L35" s="94">
        <f t="shared" si="19"/>
        <v>7.458392832000002</v>
      </c>
      <c r="M35" s="94">
        <f t="shared" si="19"/>
        <v>7.458392832000002</v>
      </c>
      <c r="N35" s="94">
        <f t="shared" si="19"/>
        <v>7.458392832000002</v>
      </c>
      <c r="O35" s="94">
        <f t="shared" si="19"/>
        <v>7.458392832000002</v>
      </c>
      <c r="P35" s="94">
        <f t="shared" si="19"/>
        <v>7.458392832000002</v>
      </c>
      <c r="Q35" s="94">
        <f t="shared" si="19"/>
        <v>7.458392832000002</v>
      </c>
      <c r="R35" s="94">
        <f t="shared" si="19"/>
        <v>7.458392832000002</v>
      </c>
      <c r="S35" s="94">
        <f t="shared" si="19"/>
        <v>7.458392832000002</v>
      </c>
      <c r="T35" s="94">
        <f t="shared" si="19"/>
        <v>7.458392832000002</v>
      </c>
      <c r="U35" s="94">
        <f t="shared" si="19"/>
        <v>7.458392832000002</v>
      </c>
      <c r="V35" s="94">
        <f t="shared" si="19"/>
        <v>7.458392832000002</v>
      </c>
      <c r="W35" s="94">
        <f t="shared" si="19"/>
        <v>7.458392832000002</v>
      </c>
      <c r="X35" s="94">
        <f t="shared" si="19"/>
        <v>7.458392832000002</v>
      </c>
      <c r="Y35" s="94">
        <f t="shared" si="19"/>
        <v>7.458392832000002</v>
      </c>
      <c r="Z35" s="94">
        <f t="shared" si="19"/>
        <v>7.458392832000002</v>
      </c>
      <c r="AA35" s="94">
        <f t="shared" si="19"/>
        <v>7.458392832000002</v>
      </c>
      <c r="AB35" s="95">
        <f t="shared" si="19"/>
        <v>7.458392832000002</v>
      </c>
    </row>
    <row r="36" spans="1:28" ht="12.75">
      <c r="A36" s="12">
        <v>8</v>
      </c>
      <c r="B36" s="41" t="s">
        <v>87</v>
      </c>
      <c r="C36" s="18">
        <v>0</v>
      </c>
      <c r="D36" s="18">
        <v>0</v>
      </c>
      <c r="E36" s="90">
        <f aca="true" t="shared" si="20" ref="E36:AB36">E34-E35</f>
        <v>128.01719040000003</v>
      </c>
      <c r="F36" s="90">
        <f t="shared" si="20"/>
        <v>128.01719040000003</v>
      </c>
      <c r="G36" s="90">
        <f t="shared" si="20"/>
        <v>106.89435398400003</v>
      </c>
      <c r="H36" s="90">
        <f t="shared" si="20"/>
        <v>106.89435398400003</v>
      </c>
      <c r="I36" s="90">
        <f t="shared" si="20"/>
        <v>106.89435398400003</v>
      </c>
      <c r="J36" s="90">
        <f t="shared" si="20"/>
        <v>85.77151756800002</v>
      </c>
      <c r="K36" s="90">
        <f t="shared" si="20"/>
        <v>85.77151756800002</v>
      </c>
      <c r="L36" s="90">
        <f t="shared" si="20"/>
        <v>85.77151756800002</v>
      </c>
      <c r="M36" s="90">
        <f t="shared" si="20"/>
        <v>85.77151756800002</v>
      </c>
      <c r="N36" s="90">
        <f t="shared" si="20"/>
        <v>85.77151756800002</v>
      </c>
      <c r="O36" s="90">
        <f t="shared" si="20"/>
        <v>85.77151756800002</v>
      </c>
      <c r="P36" s="90">
        <f t="shared" si="20"/>
        <v>85.77151756800002</v>
      </c>
      <c r="Q36" s="90">
        <f t="shared" si="20"/>
        <v>85.77151756800002</v>
      </c>
      <c r="R36" s="90">
        <f t="shared" si="20"/>
        <v>85.77151756800002</v>
      </c>
      <c r="S36" s="90">
        <f t="shared" si="20"/>
        <v>85.77151756800002</v>
      </c>
      <c r="T36" s="90">
        <f t="shared" si="20"/>
        <v>85.77151756800002</v>
      </c>
      <c r="U36" s="90">
        <f t="shared" si="20"/>
        <v>85.77151756800002</v>
      </c>
      <c r="V36" s="90">
        <f t="shared" si="20"/>
        <v>85.77151756800002</v>
      </c>
      <c r="W36" s="90">
        <f t="shared" si="20"/>
        <v>85.77151756800002</v>
      </c>
      <c r="X36" s="90">
        <f t="shared" si="20"/>
        <v>85.77151756800002</v>
      </c>
      <c r="Y36" s="90">
        <f t="shared" si="20"/>
        <v>85.77151756800002</v>
      </c>
      <c r="Z36" s="90">
        <f t="shared" si="20"/>
        <v>85.77151756800002</v>
      </c>
      <c r="AA36" s="90">
        <f t="shared" si="20"/>
        <v>85.77151756800002</v>
      </c>
      <c r="AB36" s="91">
        <f t="shared" si="20"/>
        <v>85.77151756800002</v>
      </c>
    </row>
    <row r="37" spans="1:28" ht="12.75">
      <c r="A37" s="12">
        <v>9</v>
      </c>
      <c r="B37" s="41" t="s">
        <v>88</v>
      </c>
      <c r="C37" s="18">
        <v>0</v>
      </c>
      <c r="D37" s="18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5">
        <v>0</v>
      </c>
    </row>
    <row r="38" spans="1:28" ht="13.5" thickBot="1">
      <c r="A38" s="13">
        <v>10</v>
      </c>
      <c r="B38" s="46" t="s">
        <v>91</v>
      </c>
      <c r="C38" s="19">
        <v>0</v>
      </c>
      <c r="D38" s="19">
        <v>0</v>
      </c>
      <c r="E38" s="100">
        <f aca="true" t="shared" si="21" ref="E38:AB38">E36-E37</f>
        <v>128.01719040000003</v>
      </c>
      <c r="F38" s="100">
        <f t="shared" si="21"/>
        <v>128.01719040000003</v>
      </c>
      <c r="G38" s="100">
        <f t="shared" si="21"/>
        <v>106.89435398400003</v>
      </c>
      <c r="H38" s="100">
        <f t="shared" si="21"/>
        <v>106.89435398400003</v>
      </c>
      <c r="I38" s="100">
        <f t="shared" si="21"/>
        <v>106.89435398400003</v>
      </c>
      <c r="J38" s="100">
        <f t="shared" si="21"/>
        <v>85.77151756800002</v>
      </c>
      <c r="K38" s="100">
        <f t="shared" si="21"/>
        <v>85.77151756800002</v>
      </c>
      <c r="L38" s="100">
        <f t="shared" si="21"/>
        <v>85.77151756800002</v>
      </c>
      <c r="M38" s="100">
        <f t="shared" si="21"/>
        <v>85.77151756800002</v>
      </c>
      <c r="N38" s="100">
        <f t="shared" si="21"/>
        <v>85.77151756800002</v>
      </c>
      <c r="O38" s="100">
        <f t="shared" si="21"/>
        <v>85.77151756800002</v>
      </c>
      <c r="P38" s="100">
        <f t="shared" si="21"/>
        <v>85.77151756800002</v>
      </c>
      <c r="Q38" s="100">
        <f t="shared" si="21"/>
        <v>85.77151756800002</v>
      </c>
      <c r="R38" s="100">
        <f t="shared" si="21"/>
        <v>85.77151756800002</v>
      </c>
      <c r="S38" s="100">
        <f t="shared" si="21"/>
        <v>85.77151756800002</v>
      </c>
      <c r="T38" s="100">
        <f t="shared" si="21"/>
        <v>85.77151756800002</v>
      </c>
      <c r="U38" s="100">
        <f t="shared" si="21"/>
        <v>85.77151756800002</v>
      </c>
      <c r="V38" s="100">
        <f t="shared" si="21"/>
        <v>85.77151756800002</v>
      </c>
      <c r="W38" s="100">
        <f t="shared" si="21"/>
        <v>85.77151756800002</v>
      </c>
      <c r="X38" s="100">
        <f t="shared" si="21"/>
        <v>85.77151756800002</v>
      </c>
      <c r="Y38" s="100">
        <f t="shared" si="21"/>
        <v>85.77151756800002</v>
      </c>
      <c r="Z38" s="100">
        <f t="shared" si="21"/>
        <v>85.77151756800002</v>
      </c>
      <c r="AA38" s="100">
        <f t="shared" si="21"/>
        <v>85.77151756800002</v>
      </c>
      <c r="AB38" s="101">
        <f t="shared" si="21"/>
        <v>85.77151756800002</v>
      </c>
    </row>
    <row r="39" ht="13.5" thickTop="1"/>
  </sheetData>
  <sheetProtection/>
  <mergeCells count="10">
    <mergeCell ref="A22:A23"/>
    <mergeCell ref="B22:B23"/>
    <mergeCell ref="C22:D22"/>
    <mergeCell ref="E22:AB22"/>
    <mergeCell ref="A1:AB1"/>
    <mergeCell ref="A2:A3"/>
    <mergeCell ref="B2:B3"/>
    <mergeCell ref="C2:D2"/>
    <mergeCell ref="E2:AB2"/>
    <mergeCell ref="A21:AB2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9"/>
  <sheetViews>
    <sheetView zoomScalePageLayoutView="0" workbookViewId="0" topLeftCell="A1">
      <selection activeCell="D44" sqref="D44:AB44"/>
    </sheetView>
  </sheetViews>
  <sheetFormatPr defaultColWidth="9.00390625" defaultRowHeight="14.25"/>
  <cols>
    <col min="1" max="1" width="9.00390625" style="44" customWidth="1"/>
    <col min="2" max="2" width="18.50390625" style="44" customWidth="1"/>
    <col min="3" max="3" width="9.00390625" style="44" customWidth="1"/>
    <col min="4" max="4" width="10.50390625" style="44" bestFit="1" customWidth="1"/>
    <col min="5" max="16384" width="9.00390625" style="44" customWidth="1"/>
  </cols>
  <sheetData>
    <row r="1" spans="1:28" ht="30" customHeight="1" thickTop="1">
      <c r="A1" s="126" t="s">
        <v>171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9"/>
      <c r="Y1" s="129"/>
      <c r="Z1" s="129"/>
      <c r="AA1" s="129"/>
      <c r="AB1" s="129"/>
    </row>
    <row r="2" spans="1:28" ht="15.75">
      <c r="A2" s="132" t="s">
        <v>5</v>
      </c>
      <c r="B2" s="122" t="s">
        <v>6</v>
      </c>
      <c r="C2" s="123" t="s">
        <v>7</v>
      </c>
      <c r="D2" s="124"/>
      <c r="E2" s="123" t="s">
        <v>8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</row>
    <row r="3" spans="1:28" ht="15.75">
      <c r="A3" s="132"/>
      <c r="B3" s="122"/>
      <c r="C3" s="35" t="s">
        <v>65</v>
      </c>
      <c r="D3" s="35" t="s">
        <v>40</v>
      </c>
      <c r="E3" s="35" t="s">
        <v>41</v>
      </c>
      <c r="F3" s="35" t="s">
        <v>42</v>
      </c>
      <c r="G3" s="35" t="s">
        <v>43</v>
      </c>
      <c r="H3" s="35" t="s">
        <v>44</v>
      </c>
      <c r="I3" s="35" t="s">
        <v>45</v>
      </c>
      <c r="J3" s="35" t="s">
        <v>46</v>
      </c>
      <c r="K3" s="35" t="s">
        <v>47</v>
      </c>
      <c r="L3" s="35" t="s">
        <v>48</v>
      </c>
      <c r="M3" s="35" t="s">
        <v>49</v>
      </c>
      <c r="N3" s="35" t="s">
        <v>50</v>
      </c>
      <c r="O3" s="35" t="s">
        <v>51</v>
      </c>
      <c r="P3" s="35" t="s">
        <v>52</v>
      </c>
      <c r="Q3" s="35" t="s">
        <v>53</v>
      </c>
      <c r="R3" s="35" t="s">
        <v>54</v>
      </c>
      <c r="S3" s="35" t="s">
        <v>55</v>
      </c>
      <c r="T3" s="35" t="s">
        <v>56</v>
      </c>
      <c r="U3" s="35" t="s">
        <v>57</v>
      </c>
      <c r="V3" s="35" t="s">
        <v>58</v>
      </c>
      <c r="W3" s="35" t="s">
        <v>59</v>
      </c>
      <c r="X3" s="35" t="s">
        <v>60</v>
      </c>
      <c r="Y3" s="35" t="s">
        <v>61</v>
      </c>
      <c r="Z3" s="35" t="s">
        <v>62</v>
      </c>
      <c r="AA3" s="35" t="s">
        <v>63</v>
      </c>
      <c r="AB3" s="35" t="s">
        <v>64</v>
      </c>
    </row>
    <row r="4" spans="1:28" ht="14.25" customHeight="1">
      <c r="A4" s="12">
        <v>1</v>
      </c>
      <c r="B4" s="41" t="s">
        <v>95</v>
      </c>
      <c r="C4" s="103">
        <f>C7+C6+C5</f>
        <v>0</v>
      </c>
      <c r="D4" s="103">
        <f aca="true" t="shared" si="0" ref="D4:AB4">D7+D6+D5</f>
        <v>0</v>
      </c>
      <c r="E4" s="103">
        <f t="shared" si="0"/>
        <v>484.4</v>
      </c>
      <c r="F4" s="103">
        <f t="shared" si="0"/>
        <v>484.4</v>
      </c>
      <c r="G4" s="103">
        <f t="shared" si="0"/>
        <v>484.4</v>
      </c>
      <c r="H4" s="103">
        <f t="shared" si="0"/>
        <v>484.4</v>
      </c>
      <c r="I4" s="103">
        <f t="shared" si="0"/>
        <v>484.4</v>
      </c>
      <c r="J4" s="103">
        <f t="shared" si="0"/>
        <v>484.4</v>
      </c>
      <c r="K4" s="103">
        <f t="shared" si="0"/>
        <v>484.4</v>
      </c>
      <c r="L4" s="103">
        <f t="shared" si="0"/>
        <v>484.4</v>
      </c>
      <c r="M4" s="103">
        <f t="shared" si="0"/>
        <v>484.4</v>
      </c>
      <c r="N4" s="103">
        <f t="shared" si="0"/>
        <v>484.4</v>
      </c>
      <c r="O4" s="103">
        <f t="shared" si="0"/>
        <v>484.4</v>
      </c>
      <c r="P4" s="103">
        <f t="shared" si="0"/>
        <v>484.4</v>
      </c>
      <c r="Q4" s="103">
        <f t="shared" si="0"/>
        <v>484.4</v>
      </c>
      <c r="R4" s="103">
        <f t="shared" si="0"/>
        <v>484.4</v>
      </c>
      <c r="S4" s="103">
        <f t="shared" si="0"/>
        <v>484.4</v>
      </c>
      <c r="T4" s="103">
        <f t="shared" si="0"/>
        <v>484.4</v>
      </c>
      <c r="U4" s="103">
        <f t="shared" si="0"/>
        <v>484.4</v>
      </c>
      <c r="V4" s="103">
        <f t="shared" si="0"/>
        <v>484.4</v>
      </c>
      <c r="W4" s="103">
        <f t="shared" si="0"/>
        <v>484.4</v>
      </c>
      <c r="X4" s="103">
        <f t="shared" si="0"/>
        <v>484.4</v>
      </c>
      <c r="Y4" s="103">
        <f t="shared" si="0"/>
        <v>484.4</v>
      </c>
      <c r="Z4" s="103">
        <f t="shared" si="0"/>
        <v>484.4</v>
      </c>
      <c r="AA4" s="103">
        <f t="shared" si="0"/>
        <v>484.4</v>
      </c>
      <c r="AB4" s="103">
        <f t="shared" si="0"/>
        <v>1003.5999999999999</v>
      </c>
    </row>
    <row r="5" spans="1:28" ht="28.5" customHeight="1">
      <c r="A5" s="10">
        <v>1.1</v>
      </c>
      <c r="B5" s="34" t="s">
        <v>83</v>
      </c>
      <c r="C5" s="102">
        <v>0</v>
      </c>
      <c r="D5" s="102">
        <v>0</v>
      </c>
      <c r="E5" s="102">
        <v>484.4</v>
      </c>
      <c r="F5" s="102">
        <v>484.4</v>
      </c>
      <c r="G5" s="102">
        <v>484.4</v>
      </c>
      <c r="H5" s="102">
        <v>484.4</v>
      </c>
      <c r="I5" s="102">
        <v>484.4</v>
      </c>
      <c r="J5" s="102">
        <v>484.4</v>
      </c>
      <c r="K5" s="102">
        <v>484.4</v>
      </c>
      <c r="L5" s="102">
        <v>484.4</v>
      </c>
      <c r="M5" s="102">
        <v>484.4</v>
      </c>
      <c r="N5" s="102">
        <v>484.4</v>
      </c>
      <c r="O5" s="102">
        <v>484.4</v>
      </c>
      <c r="P5" s="102">
        <v>484.4</v>
      </c>
      <c r="Q5" s="102">
        <v>484.4</v>
      </c>
      <c r="R5" s="102">
        <v>484.4</v>
      </c>
      <c r="S5" s="102">
        <v>484.4</v>
      </c>
      <c r="T5" s="102">
        <v>484.4</v>
      </c>
      <c r="U5" s="102">
        <v>484.4</v>
      </c>
      <c r="V5" s="102">
        <v>484.4</v>
      </c>
      <c r="W5" s="102">
        <v>484.4</v>
      </c>
      <c r="X5" s="102">
        <v>484.4</v>
      </c>
      <c r="Y5" s="102">
        <v>484.4</v>
      </c>
      <c r="Z5" s="102">
        <v>484.4</v>
      </c>
      <c r="AA5" s="102">
        <v>484.4</v>
      </c>
      <c r="AB5" s="102">
        <v>484.4</v>
      </c>
    </row>
    <row r="6" spans="1:28" ht="28.5" customHeight="1">
      <c r="A6" s="10">
        <v>1.2</v>
      </c>
      <c r="B6" s="34" t="s">
        <v>101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2">
        <v>0</v>
      </c>
      <c r="AA6" s="102">
        <v>0</v>
      </c>
      <c r="AB6" s="102">
        <v>512.8</v>
      </c>
    </row>
    <row r="7" spans="1:28" ht="14.25" customHeight="1">
      <c r="A7" s="10">
        <v>1.3</v>
      </c>
      <c r="B7" s="34" t="s">
        <v>96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6.4</v>
      </c>
    </row>
    <row r="8" spans="1:28" ht="14.25" customHeight="1">
      <c r="A8" s="12">
        <v>2</v>
      </c>
      <c r="B8" s="41" t="s">
        <v>97</v>
      </c>
      <c r="C8" s="103">
        <f>C9+C10+C11+C12+C13</f>
        <v>1282</v>
      </c>
      <c r="D8" s="103">
        <f aca="true" t="shared" si="1" ref="D8:AB8">D9+D10+D11+D12+D13</f>
        <v>1282</v>
      </c>
      <c r="E8" s="103">
        <f t="shared" si="1"/>
        <v>185.93900000000002</v>
      </c>
      <c r="F8" s="103">
        <f t="shared" si="1"/>
        <v>179.539</v>
      </c>
      <c r="G8" s="103">
        <f t="shared" si="1"/>
        <v>216.31099999999998</v>
      </c>
      <c r="H8" s="103">
        <f t="shared" si="1"/>
        <v>216.31099999999998</v>
      </c>
      <c r="I8" s="103">
        <f t="shared" si="1"/>
        <v>216.31099999999998</v>
      </c>
      <c r="J8" s="103">
        <f t="shared" si="1"/>
        <v>253.08299999999997</v>
      </c>
      <c r="K8" s="103">
        <f t="shared" si="1"/>
        <v>253.08299999999997</v>
      </c>
      <c r="L8" s="103">
        <f t="shared" si="1"/>
        <v>253.08299999999997</v>
      </c>
      <c r="M8" s="103">
        <f t="shared" si="1"/>
        <v>253.08299999999997</v>
      </c>
      <c r="N8" s="103">
        <f t="shared" si="1"/>
        <v>253.08299999999997</v>
      </c>
      <c r="O8" s="103">
        <f t="shared" si="1"/>
        <v>253.08299999999997</v>
      </c>
      <c r="P8" s="103">
        <f t="shared" si="1"/>
        <v>253.08299999999997</v>
      </c>
      <c r="Q8" s="103">
        <f t="shared" si="1"/>
        <v>253.08299999999997</v>
      </c>
      <c r="R8" s="103">
        <f t="shared" si="1"/>
        <v>253.08299999999997</v>
      </c>
      <c r="S8" s="103">
        <f t="shared" si="1"/>
        <v>253.08299999999997</v>
      </c>
      <c r="T8" s="103">
        <f t="shared" si="1"/>
        <v>253.08299999999997</v>
      </c>
      <c r="U8" s="103">
        <f t="shared" si="1"/>
        <v>253.08299999999997</v>
      </c>
      <c r="V8" s="103">
        <f t="shared" si="1"/>
        <v>253.08299999999997</v>
      </c>
      <c r="W8" s="103">
        <f t="shared" si="1"/>
        <v>253.08299999999997</v>
      </c>
      <c r="X8" s="103">
        <f t="shared" si="1"/>
        <v>253.08299999999997</v>
      </c>
      <c r="Y8" s="103">
        <f t="shared" si="1"/>
        <v>253.08299999999997</v>
      </c>
      <c r="Z8" s="103">
        <f t="shared" si="1"/>
        <v>253.08299999999997</v>
      </c>
      <c r="AA8" s="103">
        <f t="shared" si="1"/>
        <v>253.08299999999997</v>
      </c>
      <c r="AB8" s="103">
        <f t="shared" si="1"/>
        <v>253.08299999999997</v>
      </c>
    </row>
    <row r="9" spans="1:28" ht="14.25" customHeight="1">
      <c r="A9" s="10">
        <v>2.1</v>
      </c>
      <c r="B9" s="34" t="s">
        <v>120</v>
      </c>
      <c r="C9" s="102">
        <v>1282</v>
      </c>
      <c r="D9" s="102">
        <v>1282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</row>
    <row r="10" spans="1:28" ht="14.25" customHeight="1">
      <c r="A10" s="10">
        <v>2.2</v>
      </c>
      <c r="B10" s="34" t="s">
        <v>98</v>
      </c>
      <c r="C10" s="102">
        <v>0</v>
      </c>
      <c r="D10" s="102">
        <v>0</v>
      </c>
      <c r="E10" s="102">
        <v>6.4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</row>
    <row r="11" spans="1:28" ht="14.25" customHeight="1">
      <c r="A11" s="10">
        <v>2.3</v>
      </c>
      <c r="B11" s="34" t="s">
        <v>99</v>
      </c>
      <c r="C11" s="102">
        <v>0</v>
      </c>
      <c r="D11" s="102">
        <v>0</v>
      </c>
      <c r="E11" s="102">
        <v>148.149</v>
      </c>
      <c r="F11" s="102">
        <v>148.149</v>
      </c>
      <c r="G11" s="102">
        <v>148.149</v>
      </c>
      <c r="H11" s="102">
        <v>148.149</v>
      </c>
      <c r="I11" s="102">
        <v>148.149</v>
      </c>
      <c r="J11" s="102">
        <v>148.149</v>
      </c>
      <c r="K11" s="102">
        <v>148.149</v>
      </c>
      <c r="L11" s="102">
        <v>148.149</v>
      </c>
      <c r="M11" s="102">
        <v>148.149</v>
      </c>
      <c r="N11" s="102">
        <v>148.149</v>
      </c>
      <c r="O11" s="102">
        <v>148.149</v>
      </c>
      <c r="P11" s="102">
        <v>148.149</v>
      </c>
      <c r="Q11" s="102">
        <v>148.149</v>
      </c>
      <c r="R11" s="102">
        <v>148.149</v>
      </c>
      <c r="S11" s="102">
        <v>148.149</v>
      </c>
      <c r="T11" s="102">
        <v>148.149</v>
      </c>
      <c r="U11" s="102">
        <v>148.149</v>
      </c>
      <c r="V11" s="102">
        <v>148.149</v>
      </c>
      <c r="W11" s="102">
        <v>148.149</v>
      </c>
      <c r="X11" s="102">
        <v>148.149</v>
      </c>
      <c r="Y11" s="102">
        <v>148.149</v>
      </c>
      <c r="Z11" s="102">
        <v>148.149</v>
      </c>
      <c r="AA11" s="102">
        <v>148.149</v>
      </c>
      <c r="AB11" s="102">
        <v>148.149</v>
      </c>
    </row>
    <row r="12" spans="1:28" ht="14.25" customHeight="1">
      <c r="A12" s="10">
        <v>2.4</v>
      </c>
      <c r="B12" s="34" t="s">
        <v>89</v>
      </c>
      <c r="C12" s="102">
        <v>0</v>
      </c>
      <c r="D12" s="102">
        <v>0</v>
      </c>
      <c r="E12" s="102">
        <v>31.39</v>
      </c>
      <c r="F12" s="102">
        <v>31.39</v>
      </c>
      <c r="G12" s="102">
        <v>31.39</v>
      </c>
      <c r="H12" s="102">
        <v>31.39</v>
      </c>
      <c r="I12" s="102">
        <v>31.39</v>
      </c>
      <c r="J12" s="102">
        <v>31.39</v>
      </c>
      <c r="K12" s="102">
        <v>31.39</v>
      </c>
      <c r="L12" s="102">
        <v>31.39</v>
      </c>
      <c r="M12" s="102">
        <v>31.39</v>
      </c>
      <c r="N12" s="102">
        <v>31.39</v>
      </c>
      <c r="O12" s="102">
        <v>31.39</v>
      </c>
      <c r="P12" s="102">
        <v>31.39</v>
      </c>
      <c r="Q12" s="102">
        <v>31.39</v>
      </c>
      <c r="R12" s="102">
        <v>31.39</v>
      </c>
      <c r="S12" s="102">
        <v>31.39</v>
      </c>
      <c r="T12" s="102">
        <v>31.39</v>
      </c>
      <c r="U12" s="102">
        <v>31.39</v>
      </c>
      <c r="V12" s="102">
        <v>31.39</v>
      </c>
      <c r="W12" s="102">
        <v>31.39</v>
      </c>
      <c r="X12" s="102">
        <v>31.39</v>
      </c>
      <c r="Y12" s="102">
        <v>31.39</v>
      </c>
      <c r="Z12" s="102">
        <v>31.39</v>
      </c>
      <c r="AA12" s="102">
        <v>31.39</v>
      </c>
      <c r="AB12" s="102">
        <v>31.39</v>
      </c>
    </row>
    <row r="13" spans="1:28" ht="14.25" customHeight="1">
      <c r="A13" s="10">
        <v>2.5</v>
      </c>
      <c r="B13" s="34" t="s">
        <v>85</v>
      </c>
      <c r="C13" s="102">
        <v>0</v>
      </c>
      <c r="D13" s="102">
        <v>0</v>
      </c>
      <c r="E13" s="102">
        <v>0</v>
      </c>
      <c r="F13" s="102">
        <v>0</v>
      </c>
      <c r="G13" s="102">
        <v>36.772</v>
      </c>
      <c r="H13" s="102">
        <v>36.772</v>
      </c>
      <c r="I13" s="102">
        <v>36.772</v>
      </c>
      <c r="J13" s="102">
        <v>73.544</v>
      </c>
      <c r="K13" s="102">
        <v>73.544</v>
      </c>
      <c r="L13" s="102">
        <v>73.544</v>
      </c>
      <c r="M13" s="102">
        <v>73.544</v>
      </c>
      <c r="N13" s="102">
        <v>73.544</v>
      </c>
      <c r="O13" s="102">
        <v>73.544</v>
      </c>
      <c r="P13" s="102">
        <v>73.544</v>
      </c>
      <c r="Q13" s="102">
        <v>73.544</v>
      </c>
      <c r="R13" s="102">
        <v>73.544</v>
      </c>
      <c r="S13" s="102">
        <v>73.544</v>
      </c>
      <c r="T13" s="102">
        <v>73.544</v>
      </c>
      <c r="U13" s="102">
        <v>73.544</v>
      </c>
      <c r="V13" s="102">
        <v>73.544</v>
      </c>
      <c r="W13" s="102">
        <v>73.544</v>
      </c>
      <c r="X13" s="102">
        <v>73.544</v>
      </c>
      <c r="Y13" s="102">
        <v>73.544</v>
      </c>
      <c r="Z13" s="102">
        <v>73.544</v>
      </c>
      <c r="AA13" s="102">
        <v>73.544</v>
      </c>
      <c r="AB13" s="102">
        <v>73.544</v>
      </c>
    </row>
    <row r="14" spans="1:28" ht="14.25" customHeight="1" thickBot="1">
      <c r="A14" s="13">
        <v>3</v>
      </c>
      <c r="B14" s="46" t="s">
        <v>100</v>
      </c>
      <c r="C14" s="104">
        <f>C4-C8</f>
        <v>-1282</v>
      </c>
      <c r="D14" s="104">
        <f aca="true" t="shared" si="2" ref="D14:AB14">D4-D8</f>
        <v>-1282</v>
      </c>
      <c r="E14" s="104">
        <f t="shared" si="2"/>
        <v>298.46099999999996</v>
      </c>
      <c r="F14" s="104">
        <f t="shared" si="2"/>
        <v>304.861</v>
      </c>
      <c r="G14" s="104">
        <f t="shared" si="2"/>
        <v>268.089</v>
      </c>
      <c r="H14" s="104">
        <f t="shared" si="2"/>
        <v>268.089</v>
      </c>
      <c r="I14" s="104">
        <f t="shared" si="2"/>
        <v>268.089</v>
      </c>
      <c r="J14" s="104">
        <f t="shared" si="2"/>
        <v>231.317</v>
      </c>
      <c r="K14" s="104">
        <f t="shared" si="2"/>
        <v>231.317</v>
      </c>
      <c r="L14" s="104">
        <f t="shared" si="2"/>
        <v>231.317</v>
      </c>
      <c r="M14" s="104">
        <f t="shared" si="2"/>
        <v>231.317</v>
      </c>
      <c r="N14" s="104">
        <f t="shared" si="2"/>
        <v>231.317</v>
      </c>
      <c r="O14" s="104">
        <f t="shared" si="2"/>
        <v>231.317</v>
      </c>
      <c r="P14" s="104">
        <f t="shared" si="2"/>
        <v>231.317</v>
      </c>
      <c r="Q14" s="104">
        <f t="shared" si="2"/>
        <v>231.317</v>
      </c>
      <c r="R14" s="104">
        <f t="shared" si="2"/>
        <v>231.317</v>
      </c>
      <c r="S14" s="104">
        <f t="shared" si="2"/>
        <v>231.317</v>
      </c>
      <c r="T14" s="104">
        <f t="shared" si="2"/>
        <v>231.317</v>
      </c>
      <c r="U14" s="104">
        <f t="shared" si="2"/>
        <v>231.317</v>
      </c>
      <c r="V14" s="104">
        <f t="shared" si="2"/>
        <v>231.317</v>
      </c>
      <c r="W14" s="104">
        <f t="shared" si="2"/>
        <v>231.317</v>
      </c>
      <c r="X14" s="104">
        <f t="shared" si="2"/>
        <v>231.317</v>
      </c>
      <c r="Y14" s="104">
        <f t="shared" si="2"/>
        <v>231.317</v>
      </c>
      <c r="Z14" s="104">
        <f t="shared" si="2"/>
        <v>231.317</v>
      </c>
      <c r="AA14" s="104">
        <f t="shared" si="2"/>
        <v>231.317</v>
      </c>
      <c r="AB14" s="104">
        <f t="shared" si="2"/>
        <v>750.5169999999999</v>
      </c>
    </row>
    <row r="15" spans="3:28" ht="17.25" thickBot="1" thickTop="1"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</row>
    <row r="16" spans="2:28" ht="16.5" thickTop="1">
      <c r="B16" s="78" t="s">
        <v>141</v>
      </c>
      <c r="C16" s="106">
        <v>0</v>
      </c>
      <c r="D16" s="106">
        <v>0</v>
      </c>
      <c r="E16" s="106">
        <v>20426</v>
      </c>
      <c r="F16" s="106">
        <v>20426</v>
      </c>
      <c r="G16" s="106">
        <v>20426</v>
      </c>
      <c r="H16" s="106">
        <v>20426</v>
      </c>
      <c r="I16" s="106">
        <v>20426</v>
      </c>
      <c r="J16" s="106">
        <v>20426</v>
      </c>
      <c r="K16" s="106">
        <v>20426</v>
      </c>
      <c r="L16" s="106">
        <v>20426</v>
      </c>
      <c r="M16" s="106">
        <v>20426</v>
      </c>
      <c r="N16" s="106">
        <v>20426</v>
      </c>
      <c r="O16" s="106">
        <v>20426</v>
      </c>
      <c r="P16" s="106">
        <v>20426</v>
      </c>
      <c r="Q16" s="106">
        <v>20426</v>
      </c>
      <c r="R16" s="106">
        <v>20426</v>
      </c>
      <c r="S16" s="106">
        <v>20426</v>
      </c>
      <c r="T16" s="106">
        <v>20426</v>
      </c>
      <c r="U16" s="106">
        <v>20426</v>
      </c>
      <c r="V16" s="106">
        <v>20426</v>
      </c>
      <c r="W16" s="106">
        <v>20426</v>
      </c>
      <c r="X16" s="106">
        <v>20426</v>
      </c>
      <c r="Y16" s="106">
        <v>20426</v>
      </c>
      <c r="Z16" s="106">
        <v>0</v>
      </c>
      <c r="AA16" s="106">
        <v>0</v>
      </c>
      <c r="AB16" s="106">
        <v>0</v>
      </c>
    </row>
    <row r="17" spans="2:28" ht="15.75">
      <c r="B17" s="79" t="s">
        <v>159</v>
      </c>
      <c r="C17" s="102">
        <v>8</v>
      </c>
      <c r="D17" s="102">
        <v>8</v>
      </c>
      <c r="E17" s="102">
        <v>8</v>
      </c>
      <c r="F17" s="102">
        <v>8</v>
      </c>
      <c r="G17" s="102">
        <v>8</v>
      </c>
      <c r="H17" s="102">
        <v>8</v>
      </c>
      <c r="I17" s="102">
        <v>8</v>
      </c>
      <c r="J17" s="102">
        <v>8</v>
      </c>
      <c r="K17" s="102">
        <v>8</v>
      </c>
      <c r="L17" s="102">
        <v>8</v>
      </c>
      <c r="M17" s="102">
        <v>8</v>
      </c>
      <c r="N17" s="102">
        <v>8</v>
      </c>
      <c r="O17" s="102">
        <v>8</v>
      </c>
      <c r="P17" s="102">
        <v>8</v>
      </c>
      <c r="Q17" s="102">
        <v>8</v>
      </c>
      <c r="R17" s="102">
        <v>8</v>
      </c>
      <c r="S17" s="102">
        <v>8</v>
      </c>
      <c r="T17" s="102">
        <v>8</v>
      </c>
      <c r="U17" s="102">
        <v>8</v>
      </c>
      <c r="V17" s="102">
        <v>8</v>
      </c>
      <c r="W17" s="102">
        <v>8</v>
      </c>
      <c r="X17" s="102">
        <v>8</v>
      </c>
      <c r="Y17" s="102">
        <v>8</v>
      </c>
      <c r="Z17" s="102">
        <v>8</v>
      </c>
      <c r="AA17" s="102">
        <v>8</v>
      </c>
      <c r="AB17" s="102">
        <v>8</v>
      </c>
    </row>
    <row r="18" spans="2:28" ht="25.5">
      <c r="B18" s="79" t="s">
        <v>142</v>
      </c>
      <c r="C18" s="102">
        <f>C16*C17*7.7/10000</f>
        <v>0</v>
      </c>
      <c r="D18" s="102">
        <f>D16*D17*7.7/10000</f>
        <v>0</v>
      </c>
      <c r="E18" s="102">
        <f>E16*E17*10/10000</f>
        <v>163.408</v>
      </c>
      <c r="F18" s="102">
        <f aca="true" t="shared" si="3" ref="F18:Y18">F16*F17*10/10000</f>
        <v>163.408</v>
      </c>
      <c r="G18" s="102">
        <f t="shared" si="3"/>
        <v>163.408</v>
      </c>
      <c r="H18" s="102">
        <f t="shared" si="3"/>
        <v>163.408</v>
      </c>
      <c r="I18" s="102">
        <f t="shared" si="3"/>
        <v>163.408</v>
      </c>
      <c r="J18" s="102">
        <f t="shared" si="3"/>
        <v>163.408</v>
      </c>
      <c r="K18" s="102">
        <f t="shared" si="3"/>
        <v>163.408</v>
      </c>
      <c r="L18" s="102">
        <f t="shared" si="3"/>
        <v>163.408</v>
      </c>
      <c r="M18" s="102">
        <f t="shared" si="3"/>
        <v>163.408</v>
      </c>
      <c r="N18" s="102">
        <f t="shared" si="3"/>
        <v>163.408</v>
      </c>
      <c r="O18" s="102">
        <f t="shared" si="3"/>
        <v>163.408</v>
      </c>
      <c r="P18" s="102">
        <f t="shared" si="3"/>
        <v>163.408</v>
      </c>
      <c r="Q18" s="102">
        <f t="shared" si="3"/>
        <v>163.408</v>
      </c>
      <c r="R18" s="102">
        <f t="shared" si="3"/>
        <v>163.408</v>
      </c>
      <c r="S18" s="102">
        <f t="shared" si="3"/>
        <v>163.408</v>
      </c>
      <c r="T18" s="102">
        <f t="shared" si="3"/>
        <v>163.408</v>
      </c>
      <c r="U18" s="102">
        <f t="shared" si="3"/>
        <v>163.408</v>
      </c>
      <c r="V18" s="102">
        <f t="shared" si="3"/>
        <v>163.408</v>
      </c>
      <c r="W18" s="102">
        <f t="shared" si="3"/>
        <v>163.408</v>
      </c>
      <c r="X18" s="102">
        <f t="shared" si="3"/>
        <v>163.408</v>
      </c>
      <c r="Y18" s="102">
        <f t="shared" si="3"/>
        <v>163.408</v>
      </c>
      <c r="Z18" s="102">
        <f>Z16*Z17*7.7/10000</f>
        <v>0</v>
      </c>
      <c r="AA18" s="102">
        <f>AA16*AA17*7.7/10000</f>
        <v>0</v>
      </c>
      <c r="AB18" s="102">
        <f>AB16*AB17*7.7/10000</f>
        <v>0</v>
      </c>
    </row>
    <row r="19" spans="2:28" ht="38.25">
      <c r="B19" s="109" t="s">
        <v>160</v>
      </c>
      <c r="C19" s="110">
        <f>C18+C5+C6+C7</f>
        <v>0</v>
      </c>
      <c r="D19" s="110">
        <f aca="true" t="shared" si="4" ref="D19:AB19">D18+D5+D6+D7</f>
        <v>0</v>
      </c>
      <c r="E19" s="110">
        <f t="shared" si="4"/>
        <v>647.808</v>
      </c>
      <c r="F19" s="110">
        <f t="shared" si="4"/>
        <v>647.808</v>
      </c>
      <c r="G19" s="110">
        <f t="shared" si="4"/>
        <v>647.808</v>
      </c>
      <c r="H19" s="110">
        <f t="shared" si="4"/>
        <v>647.808</v>
      </c>
      <c r="I19" s="110">
        <f t="shared" si="4"/>
        <v>647.808</v>
      </c>
      <c r="J19" s="110">
        <f t="shared" si="4"/>
        <v>647.808</v>
      </c>
      <c r="K19" s="110">
        <f t="shared" si="4"/>
        <v>647.808</v>
      </c>
      <c r="L19" s="110">
        <f t="shared" si="4"/>
        <v>647.808</v>
      </c>
      <c r="M19" s="110">
        <f t="shared" si="4"/>
        <v>647.808</v>
      </c>
      <c r="N19" s="110">
        <f t="shared" si="4"/>
        <v>647.808</v>
      </c>
      <c r="O19" s="110">
        <f t="shared" si="4"/>
        <v>647.808</v>
      </c>
      <c r="P19" s="110">
        <f t="shared" si="4"/>
        <v>647.808</v>
      </c>
      <c r="Q19" s="110">
        <f t="shared" si="4"/>
        <v>647.808</v>
      </c>
      <c r="R19" s="110">
        <f t="shared" si="4"/>
        <v>647.808</v>
      </c>
      <c r="S19" s="110">
        <f t="shared" si="4"/>
        <v>647.808</v>
      </c>
      <c r="T19" s="110">
        <f t="shared" si="4"/>
        <v>647.808</v>
      </c>
      <c r="U19" s="110">
        <f t="shared" si="4"/>
        <v>647.808</v>
      </c>
      <c r="V19" s="110">
        <f t="shared" si="4"/>
        <v>647.808</v>
      </c>
      <c r="W19" s="110">
        <f t="shared" si="4"/>
        <v>647.808</v>
      </c>
      <c r="X19" s="110">
        <f t="shared" si="4"/>
        <v>647.808</v>
      </c>
      <c r="Y19" s="110">
        <f t="shared" si="4"/>
        <v>647.808</v>
      </c>
      <c r="Z19" s="110">
        <f t="shared" si="4"/>
        <v>484.4</v>
      </c>
      <c r="AA19" s="110">
        <f t="shared" si="4"/>
        <v>484.4</v>
      </c>
      <c r="AB19" s="110">
        <f t="shared" si="4"/>
        <v>1003.5999999999999</v>
      </c>
    </row>
    <row r="20" spans="2:28" ht="25.5">
      <c r="B20" s="107" t="s">
        <v>161</v>
      </c>
      <c r="C20" s="108">
        <v>0</v>
      </c>
      <c r="D20" s="108">
        <v>0</v>
      </c>
      <c r="E20" s="108">
        <v>40.7955</v>
      </c>
      <c r="F20" s="108">
        <v>40.7955</v>
      </c>
      <c r="G20" s="108">
        <v>40.7955</v>
      </c>
      <c r="H20" s="108">
        <v>40.7955</v>
      </c>
      <c r="I20" s="108">
        <v>40.7955</v>
      </c>
      <c r="J20" s="108">
        <v>40.7955</v>
      </c>
      <c r="K20" s="108">
        <v>40.7955</v>
      </c>
      <c r="L20" s="108">
        <v>40.7955</v>
      </c>
      <c r="M20" s="108">
        <v>40.7955</v>
      </c>
      <c r="N20" s="108">
        <v>40.7955</v>
      </c>
      <c r="O20" s="108">
        <v>40.7955</v>
      </c>
      <c r="P20" s="108">
        <v>40.7955</v>
      </c>
      <c r="Q20" s="108">
        <v>40.7955</v>
      </c>
      <c r="R20" s="108">
        <v>40.7955</v>
      </c>
      <c r="S20" s="108">
        <v>40.7955</v>
      </c>
      <c r="T20" s="108">
        <v>40.7955</v>
      </c>
      <c r="U20" s="108">
        <v>40.7955</v>
      </c>
      <c r="V20" s="108">
        <v>40.7955</v>
      </c>
      <c r="W20" s="108">
        <v>40.7955</v>
      </c>
      <c r="X20" s="108">
        <v>40.7955</v>
      </c>
      <c r="Y20" s="108">
        <v>40.7955</v>
      </c>
      <c r="Z20" s="108">
        <v>31.39</v>
      </c>
      <c r="AA20" s="108">
        <v>31.39</v>
      </c>
      <c r="AB20" s="108">
        <v>31.39</v>
      </c>
    </row>
    <row r="21" spans="2:28" ht="15.75">
      <c r="B21" s="107" t="s">
        <v>162</v>
      </c>
      <c r="C21" s="108">
        <v>0</v>
      </c>
      <c r="D21" s="108">
        <v>0</v>
      </c>
      <c r="E21" s="108">
        <v>0</v>
      </c>
      <c r="F21" s="108">
        <v>0</v>
      </c>
      <c r="G21" s="108">
        <v>59.172</v>
      </c>
      <c r="H21" s="108">
        <v>59.172</v>
      </c>
      <c r="I21" s="108">
        <v>59.172</v>
      </c>
      <c r="J21" s="108">
        <v>118.343</v>
      </c>
      <c r="K21" s="108">
        <v>118.343</v>
      </c>
      <c r="L21" s="108">
        <v>118.343</v>
      </c>
      <c r="M21" s="108">
        <v>118.343</v>
      </c>
      <c r="N21" s="108">
        <v>118.343</v>
      </c>
      <c r="O21" s="108">
        <v>118.343</v>
      </c>
      <c r="P21" s="108">
        <v>118.343</v>
      </c>
      <c r="Q21" s="108">
        <v>118.343</v>
      </c>
      <c r="R21" s="108">
        <v>118.343</v>
      </c>
      <c r="S21" s="108">
        <v>118.343</v>
      </c>
      <c r="T21" s="108">
        <v>118.343</v>
      </c>
      <c r="U21" s="108">
        <v>118.343</v>
      </c>
      <c r="V21" s="108">
        <v>118.343</v>
      </c>
      <c r="W21" s="108">
        <v>118.343</v>
      </c>
      <c r="X21" s="108">
        <v>118.343</v>
      </c>
      <c r="Y21" s="108">
        <v>118.343</v>
      </c>
      <c r="Z21" s="108">
        <v>73.544</v>
      </c>
      <c r="AA21" s="108">
        <v>73.544</v>
      </c>
      <c r="AB21" s="108">
        <v>73.544</v>
      </c>
    </row>
    <row r="22" spans="2:28" ht="16.5" thickBot="1">
      <c r="B22" s="111" t="s">
        <v>143</v>
      </c>
      <c r="C22" s="112">
        <f>C19-C9-C10-C11-C20-C21</f>
        <v>-1282</v>
      </c>
      <c r="D22" s="112">
        <f aca="true" t="shared" si="5" ref="D22:AB22">D19-D9-D10-D11-D20-D21</f>
        <v>-1282</v>
      </c>
      <c r="E22" s="112">
        <f t="shared" si="5"/>
        <v>452.4635</v>
      </c>
      <c r="F22" s="112">
        <f t="shared" si="5"/>
        <v>458.8635</v>
      </c>
      <c r="G22" s="112">
        <f t="shared" si="5"/>
        <v>399.6915</v>
      </c>
      <c r="H22" s="112">
        <f t="shared" si="5"/>
        <v>399.6915</v>
      </c>
      <c r="I22" s="112">
        <f t="shared" si="5"/>
        <v>399.6915</v>
      </c>
      <c r="J22" s="112">
        <f t="shared" si="5"/>
        <v>340.52049999999997</v>
      </c>
      <c r="K22" s="112">
        <f t="shared" si="5"/>
        <v>340.52049999999997</v>
      </c>
      <c r="L22" s="112">
        <f t="shared" si="5"/>
        <v>340.52049999999997</v>
      </c>
      <c r="M22" s="112">
        <f t="shared" si="5"/>
        <v>340.52049999999997</v>
      </c>
      <c r="N22" s="112">
        <f t="shared" si="5"/>
        <v>340.52049999999997</v>
      </c>
      <c r="O22" s="112">
        <f t="shared" si="5"/>
        <v>340.52049999999997</v>
      </c>
      <c r="P22" s="112">
        <f t="shared" si="5"/>
        <v>340.52049999999997</v>
      </c>
      <c r="Q22" s="112">
        <f t="shared" si="5"/>
        <v>340.52049999999997</v>
      </c>
      <c r="R22" s="112">
        <f t="shared" si="5"/>
        <v>340.52049999999997</v>
      </c>
      <c r="S22" s="112">
        <f t="shared" si="5"/>
        <v>340.52049999999997</v>
      </c>
      <c r="T22" s="112">
        <f t="shared" si="5"/>
        <v>340.52049999999997</v>
      </c>
      <c r="U22" s="112">
        <f t="shared" si="5"/>
        <v>340.52049999999997</v>
      </c>
      <c r="V22" s="112">
        <f t="shared" si="5"/>
        <v>340.52049999999997</v>
      </c>
      <c r="W22" s="112">
        <f t="shared" si="5"/>
        <v>340.52049999999997</v>
      </c>
      <c r="X22" s="112">
        <f t="shared" si="5"/>
        <v>340.52049999999997</v>
      </c>
      <c r="Y22" s="112">
        <f t="shared" si="5"/>
        <v>340.52049999999997</v>
      </c>
      <c r="Z22" s="112">
        <f t="shared" si="5"/>
        <v>231.317</v>
      </c>
      <c r="AA22" s="112">
        <f t="shared" si="5"/>
        <v>231.317</v>
      </c>
      <c r="AB22" s="112">
        <f t="shared" si="5"/>
        <v>750.5169999999999</v>
      </c>
    </row>
    <row r="23" spans="5:26" ht="16.5" thickTop="1">
      <c r="E23" s="44">
        <v>1</v>
      </c>
      <c r="F23" s="44">
        <f>E23+1</f>
        <v>2</v>
      </c>
      <c r="G23" s="44">
        <f>F23+1</f>
        <v>3</v>
      </c>
      <c r="H23" s="44">
        <f aca="true" t="shared" si="6" ref="H23:Y23">G23+1</f>
        <v>4</v>
      </c>
      <c r="I23" s="44">
        <f t="shared" si="6"/>
        <v>5</v>
      </c>
      <c r="J23" s="44">
        <f t="shared" si="6"/>
        <v>6</v>
      </c>
      <c r="K23" s="44">
        <f t="shared" si="6"/>
        <v>7</v>
      </c>
      <c r="L23" s="44">
        <f t="shared" si="6"/>
        <v>8</v>
      </c>
      <c r="M23" s="44">
        <f t="shared" si="6"/>
        <v>9</v>
      </c>
      <c r="N23" s="44">
        <f t="shared" si="6"/>
        <v>10</v>
      </c>
      <c r="O23" s="44">
        <f t="shared" si="6"/>
        <v>11</v>
      </c>
      <c r="P23" s="44">
        <f t="shared" si="6"/>
        <v>12</v>
      </c>
      <c r="Q23" s="44">
        <f t="shared" si="6"/>
        <v>13</v>
      </c>
      <c r="R23" s="44">
        <f t="shared" si="6"/>
        <v>14</v>
      </c>
      <c r="S23" s="44">
        <f t="shared" si="6"/>
        <v>15</v>
      </c>
      <c r="T23" s="44">
        <f t="shared" si="6"/>
        <v>16</v>
      </c>
      <c r="U23" s="44">
        <f t="shared" si="6"/>
        <v>17</v>
      </c>
      <c r="V23" s="44">
        <f t="shared" si="6"/>
        <v>18</v>
      </c>
      <c r="W23" s="44">
        <f t="shared" si="6"/>
        <v>19</v>
      </c>
      <c r="X23" s="44">
        <f t="shared" si="6"/>
        <v>20</v>
      </c>
      <c r="Y23" s="44">
        <f t="shared" si="6"/>
        <v>21</v>
      </c>
      <c r="Z23" s="44" t="s">
        <v>144</v>
      </c>
    </row>
    <row r="24" spans="3:5" ht="15.75">
      <c r="C24" s="47"/>
      <c r="E24" s="47"/>
    </row>
    <row r="25" spans="1:31" ht="15.7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ht="16.5" thickBot="1"/>
    <row r="27" spans="1:28" ht="16.5" thickTop="1">
      <c r="A27" s="126" t="s">
        <v>172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9"/>
      <c r="Y27" s="129"/>
      <c r="Z27" s="129"/>
      <c r="AA27" s="129"/>
      <c r="AB27" s="129"/>
    </row>
    <row r="28" spans="1:28" ht="15.75">
      <c r="A28" s="132" t="s">
        <v>5</v>
      </c>
      <c r="B28" s="122" t="s">
        <v>6</v>
      </c>
      <c r="C28" s="123" t="s">
        <v>7</v>
      </c>
      <c r="D28" s="124"/>
      <c r="E28" s="123" t="s">
        <v>8</v>
      </c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</row>
    <row r="29" spans="1:28" ht="15.75">
      <c r="A29" s="132"/>
      <c r="B29" s="122"/>
      <c r="C29" s="35" t="s">
        <v>65</v>
      </c>
      <c r="D29" s="35" t="s">
        <v>40</v>
      </c>
      <c r="E29" s="35" t="s">
        <v>41</v>
      </c>
      <c r="F29" s="35" t="s">
        <v>42</v>
      </c>
      <c r="G29" s="35" t="s">
        <v>43</v>
      </c>
      <c r="H29" s="35" t="s">
        <v>44</v>
      </c>
      <c r="I29" s="35" t="s">
        <v>45</v>
      </c>
      <c r="J29" s="35" t="s">
        <v>46</v>
      </c>
      <c r="K29" s="35" t="s">
        <v>47</v>
      </c>
      <c r="L29" s="35" t="s">
        <v>48</v>
      </c>
      <c r="M29" s="35" t="s">
        <v>49</v>
      </c>
      <c r="N29" s="35" t="s">
        <v>50</v>
      </c>
      <c r="O29" s="35" t="s">
        <v>51</v>
      </c>
      <c r="P29" s="35" t="s">
        <v>52</v>
      </c>
      <c r="Q29" s="35" t="s">
        <v>53</v>
      </c>
      <c r="R29" s="35" t="s">
        <v>54</v>
      </c>
      <c r="S29" s="35" t="s">
        <v>55</v>
      </c>
      <c r="T29" s="35" t="s">
        <v>56</v>
      </c>
      <c r="U29" s="35" t="s">
        <v>57</v>
      </c>
      <c r="V29" s="35" t="s">
        <v>58</v>
      </c>
      <c r="W29" s="35" t="s">
        <v>59</v>
      </c>
      <c r="X29" s="35" t="s">
        <v>60</v>
      </c>
      <c r="Y29" s="35" t="s">
        <v>61</v>
      </c>
      <c r="Z29" s="35" t="s">
        <v>62</v>
      </c>
      <c r="AA29" s="35" t="s">
        <v>63</v>
      </c>
      <c r="AB29" s="35" t="s">
        <v>64</v>
      </c>
    </row>
    <row r="30" spans="1:28" ht="15.75">
      <c r="A30" s="12">
        <v>1</v>
      </c>
      <c r="B30" s="41" t="s">
        <v>95</v>
      </c>
      <c r="C30" s="103">
        <f aca="true" t="shared" si="7" ref="C30:AB30">C33+C32+C31</f>
        <v>0</v>
      </c>
      <c r="D30" s="103">
        <f t="shared" si="7"/>
        <v>0</v>
      </c>
      <c r="E30" s="103">
        <f t="shared" si="7"/>
        <v>315.6</v>
      </c>
      <c r="F30" s="103">
        <f t="shared" si="7"/>
        <v>315.6</v>
      </c>
      <c r="G30" s="103">
        <f t="shared" si="7"/>
        <v>315.6</v>
      </c>
      <c r="H30" s="103">
        <f t="shared" si="7"/>
        <v>315.6</v>
      </c>
      <c r="I30" s="103">
        <f t="shared" si="7"/>
        <v>315.6</v>
      </c>
      <c r="J30" s="103">
        <f t="shared" si="7"/>
        <v>315.6</v>
      </c>
      <c r="K30" s="103">
        <f t="shared" si="7"/>
        <v>315.6</v>
      </c>
      <c r="L30" s="103">
        <f t="shared" si="7"/>
        <v>315.6</v>
      </c>
      <c r="M30" s="103">
        <f t="shared" si="7"/>
        <v>315.6</v>
      </c>
      <c r="N30" s="103">
        <f t="shared" si="7"/>
        <v>315.6</v>
      </c>
      <c r="O30" s="103">
        <f t="shared" si="7"/>
        <v>315.6</v>
      </c>
      <c r="P30" s="103">
        <f t="shared" si="7"/>
        <v>315.6</v>
      </c>
      <c r="Q30" s="103">
        <f t="shared" si="7"/>
        <v>315.6</v>
      </c>
      <c r="R30" s="103">
        <f t="shared" si="7"/>
        <v>315.6</v>
      </c>
      <c r="S30" s="103">
        <f t="shared" si="7"/>
        <v>315.6</v>
      </c>
      <c r="T30" s="103">
        <f t="shared" si="7"/>
        <v>315.6</v>
      </c>
      <c r="U30" s="103">
        <f t="shared" si="7"/>
        <v>315.6</v>
      </c>
      <c r="V30" s="103">
        <f t="shared" si="7"/>
        <v>315.6</v>
      </c>
      <c r="W30" s="103">
        <f t="shared" si="7"/>
        <v>315.6</v>
      </c>
      <c r="X30" s="103">
        <f t="shared" si="7"/>
        <v>315.6</v>
      </c>
      <c r="Y30" s="103">
        <f t="shared" si="7"/>
        <v>315.6</v>
      </c>
      <c r="Z30" s="103">
        <f t="shared" si="7"/>
        <v>315.6</v>
      </c>
      <c r="AA30" s="103">
        <f t="shared" si="7"/>
        <v>315.6</v>
      </c>
      <c r="AB30" s="103">
        <f t="shared" si="7"/>
        <v>684.6400000000001</v>
      </c>
    </row>
    <row r="31" spans="1:28" ht="25.5">
      <c r="A31" s="10">
        <v>1.1</v>
      </c>
      <c r="B31" s="34" t="s">
        <v>83</v>
      </c>
      <c r="C31" s="102">
        <v>0</v>
      </c>
      <c r="D31" s="102">
        <v>0</v>
      </c>
      <c r="E31" s="102">
        <v>315.6</v>
      </c>
      <c r="F31" s="102">
        <v>315.6</v>
      </c>
      <c r="G31" s="102">
        <v>315.6</v>
      </c>
      <c r="H31" s="102">
        <v>315.6</v>
      </c>
      <c r="I31" s="102">
        <v>315.6</v>
      </c>
      <c r="J31" s="102">
        <v>315.6</v>
      </c>
      <c r="K31" s="102">
        <v>315.6</v>
      </c>
      <c r="L31" s="102">
        <v>315.6</v>
      </c>
      <c r="M31" s="102">
        <v>315.6</v>
      </c>
      <c r="N31" s="102">
        <v>315.6</v>
      </c>
      <c r="O31" s="102">
        <v>315.6</v>
      </c>
      <c r="P31" s="102">
        <v>315.6</v>
      </c>
      <c r="Q31" s="102">
        <v>315.6</v>
      </c>
      <c r="R31" s="102">
        <v>315.6</v>
      </c>
      <c r="S31" s="102">
        <v>315.6</v>
      </c>
      <c r="T31" s="102">
        <v>315.6</v>
      </c>
      <c r="U31" s="102">
        <v>315.6</v>
      </c>
      <c r="V31" s="102">
        <v>315.6</v>
      </c>
      <c r="W31" s="102">
        <v>315.6</v>
      </c>
      <c r="X31" s="102">
        <v>315.6</v>
      </c>
      <c r="Y31" s="102">
        <v>315.6</v>
      </c>
      <c r="Z31" s="102">
        <v>315.6</v>
      </c>
      <c r="AA31" s="102">
        <v>315.6</v>
      </c>
      <c r="AB31" s="102">
        <v>315.6</v>
      </c>
    </row>
    <row r="32" spans="1:28" ht="25.5">
      <c r="A32" s="10">
        <v>1.2</v>
      </c>
      <c r="B32" s="34" t="s">
        <v>101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365.04</v>
      </c>
    </row>
    <row r="33" spans="1:28" ht="15.75">
      <c r="A33" s="10">
        <v>1.3</v>
      </c>
      <c r="B33" s="34" t="s">
        <v>96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4</v>
      </c>
    </row>
    <row r="34" spans="1:28" ht="15.75">
      <c r="A34" s="12">
        <v>2</v>
      </c>
      <c r="B34" s="41" t="s">
        <v>97</v>
      </c>
      <c r="C34" s="103">
        <f aca="true" t="shared" si="8" ref="C34:AB34">C35+C36+C37+C38+C39</f>
        <v>912.5</v>
      </c>
      <c r="D34" s="103">
        <f t="shared" si="8"/>
        <v>912.5</v>
      </c>
      <c r="E34" s="103">
        <f t="shared" si="8"/>
        <v>121.37</v>
      </c>
      <c r="F34" s="103">
        <f t="shared" si="8"/>
        <v>117.37</v>
      </c>
      <c r="G34" s="103">
        <f t="shared" si="8"/>
        <v>140.3296</v>
      </c>
      <c r="H34" s="103">
        <f t="shared" si="8"/>
        <v>140.3296</v>
      </c>
      <c r="I34" s="103">
        <f t="shared" si="8"/>
        <v>140.3296</v>
      </c>
      <c r="J34" s="103">
        <f t="shared" si="8"/>
        <v>163.2892</v>
      </c>
      <c r="K34" s="103">
        <f t="shared" si="8"/>
        <v>163.2892</v>
      </c>
      <c r="L34" s="103">
        <f t="shared" si="8"/>
        <v>163.2892</v>
      </c>
      <c r="M34" s="103">
        <f t="shared" si="8"/>
        <v>163.2892</v>
      </c>
      <c r="N34" s="103">
        <f t="shared" si="8"/>
        <v>163.2892</v>
      </c>
      <c r="O34" s="103">
        <f t="shared" si="8"/>
        <v>163.2892</v>
      </c>
      <c r="P34" s="103">
        <f t="shared" si="8"/>
        <v>163.2892</v>
      </c>
      <c r="Q34" s="103">
        <f t="shared" si="8"/>
        <v>163.2892</v>
      </c>
      <c r="R34" s="103">
        <f t="shared" si="8"/>
        <v>163.2892</v>
      </c>
      <c r="S34" s="103">
        <f t="shared" si="8"/>
        <v>163.2892</v>
      </c>
      <c r="T34" s="103">
        <f t="shared" si="8"/>
        <v>163.2892</v>
      </c>
      <c r="U34" s="103">
        <f t="shared" si="8"/>
        <v>163.2892</v>
      </c>
      <c r="V34" s="103">
        <f t="shared" si="8"/>
        <v>163.2892</v>
      </c>
      <c r="W34" s="103">
        <f t="shared" si="8"/>
        <v>163.2892</v>
      </c>
      <c r="X34" s="103">
        <f t="shared" si="8"/>
        <v>163.2892</v>
      </c>
      <c r="Y34" s="103">
        <f t="shared" si="8"/>
        <v>163.2892</v>
      </c>
      <c r="Z34" s="103">
        <f t="shared" si="8"/>
        <v>163.2892</v>
      </c>
      <c r="AA34" s="103">
        <f t="shared" si="8"/>
        <v>163.2892</v>
      </c>
      <c r="AB34" s="103">
        <f t="shared" si="8"/>
        <v>163.2892</v>
      </c>
    </row>
    <row r="35" spans="1:28" ht="15.75">
      <c r="A35" s="10">
        <v>2.1</v>
      </c>
      <c r="B35" s="34" t="s">
        <v>120</v>
      </c>
      <c r="C35" s="102">
        <v>912.5</v>
      </c>
      <c r="D35" s="102">
        <v>912.5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</row>
    <row r="36" spans="1:28" ht="15.75">
      <c r="A36" s="10">
        <v>2.2</v>
      </c>
      <c r="B36" s="34" t="s">
        <v>27</v>
      </c>
      <c r="C36" s="102">
        <v>0</v>
      </c>
      <c r="D36" s="102">
        <v>0</v>
      </c>
      <c r="E36" s="102">
        <v>4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</row>
    <row r="37" spans="1:28" ht="15.75">
      <c r="A37" s="10">
        <v>2.3</v>
      </c>
      <c r="B37" s="34" t="s">
        <v>99</v>
      </c>
      <c r="C37" s="102">
        <v>0</v>
      </c>
      <c r="D37" s="102">
        <v>0</v>
      </c>
      <c r="E37" s="102">
        <v>96.92</v>
      </c>
      <c r="F37" s="102">
        <v>96.92</v>
      </c>
      <c r="G37" s="102">
        <v>96.92</v>
      </c>
      <c r="H37" s="102">
        <v>96.92</v>
      </c>
      <c r="I37" s="102">
        <v>96.92</v>
      </c>
      <c r="J37" s="102">
        <v>96.92</v>
      </c>
      <c r="K37" s="102">
        <v>96.92</v>
      </c>
      <c r="L37" s="102">
        <v>96.92</v>
      </c>
      <c r="M37" s="102">
        <v>96.92</v>
      </c>
      <c r="N37" s="102">
        <v>96.92</v>
      </c>
      <c r="O37" s="102">
        <v>96.92</v>
      </c>
      <c r="P37" s="102">
        <v>96.92</v>
      </c>
      <c r="Q37" s="102">
        <v>96.92</v>
      </c>
      <c r="R37" s="102">
        <v>96.92</v>
      </c>
      <c r="S37" s="102">
        <v>96.92</v>
      </c>
      <c r="T37" s="102">
        <v>96.92</v>
      </c>
      <c r="U37" s="102">
        <v>96.92</v>
      </c>
      <c r="V37" s="102">
        <v>96.92</v>
      </c>
      <c r="W37" s="102">
        <v>96.92</v>
      </c>
      <c r="X37" s="102">
        <v>96.92</v>
      </c>
      <c r="Y37" s="102">
        <v>96.92</v>
      </c>
      <c r="Z37" s="102">
        <v>96.92</v>
      </c>
      <c r="AA37" s="102">
        <v>96.92</v>
      </c>
      <c r="AB37" s="102">
        <v>96.92</v>
      </c>
    </row>
    <row r="38" spans="1:28" ht="15.75">
      <c r="A38" s="10">
        <v>2.4</v>
      </c>
      <c r="B38" s="34" t="s">
        <v>89</v>
      </c>
      <c r="C38" s="102">
        <v>0</v>
      </c>
      <c r="D38" s="102">
        <v>0</v>
      </c>
      <c r="E38" s="102">
        <v>20.45</v>
      </c>
      <c r="F38" s="102">
        <v>20.45</v>
      </c>
      <c r="G38" s="102">
        <v>20.45</v>
      </c>
      <c r="H38" s="102">
        <v>20.45</v>
      </c>
      <c r="I38" s="102">
        <v>20.45</v>
      </c>
      <c r="J38" s="102">
        <v>20.45</v>
      </c>
      <c r="K38" s="102">
        <v>20.45</v>
      </c>
      <c r="L38" s="102">
        <v>20.45</v>
      </c>
      <c r="M38" s="102">
        <v>20.45</v>
      </c>
      <c r="N38" s="102">
        <v>20.45</v>
      </c>
      <c r="O38" s="102">
        <v>20.45</v>
      </c>
      <c r="P38" s="102">
        <v>20.45</v>
      </c>
      <c r="Q38" s="102">
        <v>20.45</v>
      </c>
      <c r="R38" s="102">
        <v>20.45</v>
      </c>
      <c r="S38" s="102">
        <v>20.45</v>
      </c>
      <c r="T38" s="102">
        <v>20.45</v>
      </c>
      <c r="U38" s="102">
        <v>20.45</v>
      </c>
      <c r="V38" s="102">
        <v>20.45</v>
      </c>
      <c r="W38" s="102">
        <v>20.45</v>
      </c>
      <c r="X38" s="102">
        <v>20.45</v>
      </c>
      <c r="Y38" s="102">
        <v>20.45</v>
      </c>
      <c r="Z38" s="102">
        <v>20.45</v>
      </c>
      <c r="AA38" s="102">
        <v>20.45</v>
      </c>
      <c r="AB38" s="102">
        <v>20.45</v>
      </c>
    </row>
    <row r="39" spans="1:28" ht="15.75">
      <c r="A39" s="10">
        <v>2.5</v>
      </c>
      <c r="B39" s="34" t="s">
        <v>85</v>
      </c>
      <c r="C39" s="102">
        <v>0</v>
      </c>
      <c r="D39" s="102">
        <v>0</v>
      </c>
      <c r="E39" s="102">
        <v>0</v>
      </c>
      <c r="F39" s="102">
        <v>0</v>
      </c>
      <c r="G39" s="102">
        <v>22.9596</v>
      </c>
      <c r="H39" s="102">
        <v>22.9596</v>
      </c>
      <c r="I39" s="102">
        <v>22.9596</v>
      </c>
      <c r="J39" s="102">
        <v>45.9192</v>
      </c>
      <c r="K39" s="102">
        <v>45.9192</v>
      </c>
      <c r="L39" s="102">
        <v>45.9192</v>
      </c>
      <c r="M39" s="102">
        <v>45.9192</v>
      </c>
      <c r="N39" s="102">
        <v>45.9192</v>
      </c>
      <c r="O39" s="102">
        <v>45.9192</v>
      </c>
      <c r="P39" s="102">
        <v>45.9192</v>
      </c>
      <c r="Q39" s="102">
        <v>45.9192</v>
      </c>
      <c r="R39" s="102">
        <v>45.9192</v>
      </c>
      <c r="S39" s="102">
        <v>45.9192</v>
      </c>
      <c r="T39" s="102">
        <v>45.9192</v>
      </c>
      <c r="U39" s="102">
        <v>45.9192</v>
      </c>
      <c r="V39" s="102">
        <v>45.9192</v>
      </c>
      <c r="W39" s="102">
        <v>45.9192</v>
      </c>
      <c r="X39" s="102">
        <v>45.9192</v>
      </c>
      <c r="Y39" s="102">
        <v>45.9192</v>
      </c>
      <c r="Z39" s="102">
        <v>45.9192</v>
      </c>
      <c r="AA39" s="102">
        <v>45.9192</v>
      </c>
      <c r="AB39" s="102">
        <v>45.9192</v>
      </c>
    </row>
    <row r="40" spans="1:28" ht="16.5" thickBot="1">
      <c r="A40" s="13">
        <v>3</v>
      </c>
      <c r="B40" s="46" t="s">
        <v>100</v>
      </c>
      <c r="C40" s="104">
        <f>C30-C34</f>
        <v>-912.5</v>
      </c>
      <c r="D40" s="104">
        <f aca="true" t="shared" si="9" ref="D40:AB40">D30-D34</f>
        <v>-912.5</v>
      </c>
      <c r="E40" s="104">
        <f t="shared" si="9"/>
        <v>194.23000000000002</v>
      </c>
      <c r="F40" s="104">
        <f t="shared" si="9"/>
        <v>198.23000000000002</v>
      </c>
      <c r="G40" s="104">
        <f t="shared" si="9"/>
        <v>175.27040000000002</v>
      </c>
      <c r="H40" s="104">
        <f t="shared" si="9"/>
        <v>175.27040000000002</v>
      </c>
      <c r="I40" s="104">
        <f t="shared" si="9"/>
        <v>175.27040000000002</v>
      </c>
      <c r="J40" s="104">
        <f t="shared" si="9"/>
        <v>152.31080000000003</v>
      </c>
      <c r="K40" s="104">
        <f t="shared" si="9"/>
        <v>152.31080000000003</v>
      </c>
      <c r="L40" s="104">
        <f t="shared" si="9"/>
        <v>152.31080000000003</v>
      </c>
      <c r="M40" s="104">
        <f t="shared" si="9"/>
        <v>152.31080000000003</v>
      </c>
      <c r="N40" s="104">
        <f t="shared" si="9"/>
        <v>152.31080000000003</v>
      </c>
      <c r="O40" s="104">
        <f t="shared" si="9"/>
        <v>152.31080000000003</v>
      </c>
      <c r="P40" s="104">
        <f t="shared" si="9"/>
        <v>152.31080000000003</v>
      </c>
      <c r="Q40" s="104">
        <f t="shared" si="9"/>
        <v>152.31080000000003</v>
      </c>
      <c r="R40" s="104">
        <f t="shared" si="9"/>
        <v>152.31080000000003</v>
      </c>
      <c r="S40" s="104">
        <f t="shared" si="9"/>
        <v>152.31080000000003</v>
      </c>
      <c r="T40" s="104">
        <f t="shared" si="9"/>
        <v>152.31080000000003</v>
      </c>
      <c r="U40" s="104">
        <f t="shared" si="9"/>
        <v>152.31080000000003</v>
      </c>
      <c r="V40" s="104">
        <f t="shared" si="9"/>
        <v>152.31080000000003</v>
      </c>
      <c r="W40" s="104">
        <f t="shared" si="9"/>
        <v>152.31080000000003</v>
      </c>
      <c r="X40" s="104">
        <f t="shared" si="9"/>
        <v>152.31080000000003</v>
      </c>
      <c r="Y40" s="104">
        <f t="shared" si="9"/>
        <v>152.31080000000003</v>
      </c>
      <c r="Z40" s="104">
        <f t="shared" si="9"/>
        <v>152.31080000000003</v>
      </c>
      <c r="AA40" s="104">
        <f t="shared" si="9"/>
        <v>152.31080000000003</v>
      </c>
      <c r="AB40" s="104">
        <f t="shared" si="9"/>
        <v>521.3508000000002</v>
      </c>
    </row>
    <row r="41" spans="3:28" ht="17.25" thickBot="1" thickTop="1"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</row>
    <row r="42" spans="2:28" ht="16.5" thickTop="1">
      <c r="B42" s="78" t="s">
        <v>141</v>
      </c>
      <c r="C42" s="106">
        <v>0</v>
      </c>
      <c r="D42" s="106">
        <v>0</v>
      </c>
      <c r="E42" s="106">
        <v>12282</v>
      </c>
      <c r="F42" s="106">
        <v>12282</v>
      </c>
      <c r="G42" s="106">
        <v>12282</v>
      </c>
      <c r="H42" s="106">
        <v>12282</v>
      </c>
      <c r="I42" s="106">
        <v>12282</v>
      </c>
      <c r="J42" s="106">
        <v>12282</v>
      </c>
      <c r="K42" s="106">
        <v>12282</v>
      </c>
      <c r="L42" s="106">
        <v>12282</v>
      </c>
      <c r="M42" s="106">
        <v>12282</v>
      </c>
      <c r="N42" s="106">
        <v>12282</v>
      </c>
      <c r="O42" s="106">
        <v>12282</v>
      </c>
      <c r="P42" s="106">
        <v>12282</v>
      </c>
      <c r="Q42" s="106">
        <v>12282</v>
      </c>
      <c r="R42" s="106">
        <v>12282</v>
      </c>
      <c r="S42" s="106">
        <v>12282</v>
      </c>
      <c r="T42" s="106">
        <v>12282</v>
      </c>
      <c r="U42" s="106">
        <v>12282</v>
      </c>
      <c r="V42" s="106">
        <v>12282</v>
      </c>
      <c r="W42" s="106">
        <v>12282</v>
      </c>
      <c r="X42" s="106">
        <v>12282</v>
      </c>
      <c r="Y42" s="106">
        <v>12282</v>
      </c>
      <c r="Z42" s="106">
        <v>0</v>
      </c>
      <c r="AA42" s="106">
        <v>0</v>
      </c>
      <c r="AB42" s="106">
        <v>0</v>
      </c>
    </row>
    <row r="43" spans="2:28" ht="15.75">
      <c r="B43" s="79" t="s">
        <v>159</v>
      </c>
      <c r="C43" s="102">
        <v>8</v>
      </c>
      <c r="D43" s="102">
        <v>8</v>
      </c>
      <c r="E43" s="102">
        <v>8</v>
      </c>
      <c r="F43" s="102">
        <v>8</v>
      </c>
      <c r="G43" s="102">
        <v>8</v>
      </c>
      <c r="H43" s="102">
        <v>8</v>
      </c>
      <c r="I43" s="102">
        <v>8</v>
      </c>
      <c r="J43" s="102">
        <v>8</v>
      </c>
      <c r="K43" s="102">
        <v>8</v>
      </c>
      <c r="L43" s="102">
        <v>8</v>
      </c>
      <c r="M43" s="102">
        <v>8</v>
      </c>
      <c r="N43" s="102">
        <v>8</v>
      </c>
      <c r="O43" s="102">
        <v>8</v>
      </c>
      <c r="P43" s="102">
        <v>8</v>
      </c>
      <c r="Q43" s="102">
        <v>8</v>
      </c>
      <c r="R43" s="102">
        <v>8</v>
      </c>
      <c r="S43" s="102">
        <v>8</v>
      </c>
      <c r="T43" s="102">
        <v>8</v>
      </c>
      <c r="U43" s="102">
        <v>8</v>
      </c>
      <c r="V43" s="102">
        <v>8</v>
      </c>
      <c r="W43" s="102">
        <v>8</v>
      </c>
      <c r="X43" s="102">
        <v>8</v>
      </c>
      <c r="Y43" s="102">
        <v>8</v>
      </c>
      <c r="Z43" s="102">
        <v>8</v>
      </c>
      <c r="AA43" s="102">
        <v>8</v>
      </c>
      <c r="AB43" s="102">
        <v>8</v>
      </c>
    </row>
    <row r="44" spans="2:28" ht="25.5">
      <c r="B44" s="79" t="s">
        <v>142</v>
      </c>
      <c r="C44" s="102">
        <f>C42*C43*10/10000</f>
        <v>0</v>
      </c>
      <c r="D44" s="102">
        <f aca="true" t="shared" si="10" ref="D44:AB44">D42*D43*10/10000</f>
        <v>0</v>
      </c>
      <c r="E44" s="102">
        <f t="shared" si="10"/>
        <v>98.256</v>
      </c>
      <c r="F44" s="102">
        <f t="shared" si="10"/>
        <v>98.256</v>
      </c>
      <c r="G44" s="102">
        <f t="shared" si="10"/>
        <v>98.256</v>
      </c>
      <c r="H44" s="102">
        <f t="shared" si="10"/>
        <v>98.256</v>
      </c>
      <c r="I44" s="102">
        <f t="shared" si="10"/>
        <v>98.256</v>
      </c>
      <c r="J44" s="102">
        <f t="shared" si="10"/>
        <v>98.256</v>
      </c>
      <c r="K44" s="102">
        <f t="shared" si="10"/>
        <v>98.256</v>
      </c>
      <c r="L44" s="102">
        <f t="shared" si="10"/>
        <v>98.256</v>
      </c>
      <c r="M44" s="102">
        <f t="shared" si="10"/>
        <v>98.256</v>
      </c>
      <c r="N44" s="102">
        <f t="shared" si="10"/>
        <v>98.256</v>
      </c>
      <c r="O44" s="102">
        <f t="shared" si="10"/>
        <v>98.256</v>
      </c>
      <c r="P44" s="102">
        <f t="shared" si="10"/>
        <v>98.256</v>
      </c>
      <c r="Q44" s="102">
        <f t="shared" si="10"/>
        <v>98.256</v>
      </c>
      <c r="R44" s="102">
        <f t="shared" si="10"/>
        <v>98.256</v>
      </c>
      <c r="S44" s="102">
        <f t="shared" si="10"/>
        <v>98.256</v>
      </c>
      <c r="T44" s="102">
        <f t="shared" si="10"/>
        <v>98.256</v>
      </c>
      <c r="U44" s="102">
        <f t="shared" si="10"/>
        <v>98.256</v>
      </c>
      <c r="V44" s="102">
        <f t="shared" si="10"/>
        <v>98.256</v>
      </c>
      <c r="W44" s="102">
        <f t="shared" si="10"/>
        <v>98.256</v>
      </c>
      <c r="X44" s="102">
        <f t="shared" si="10"/>
        <v>98.256</v>
      </c>
      <c r="Y44" s="102">
        <f t="shared" si="10"/>
        <v>98.256</v>
      </c>
      <c r="Z44" s="102">
        <f t="shared" si="10"/>
        <v>0</v>
      </c>
      <c r="AA44" s="102">
        <f t="shared" si="10"/>
        <v>0</v>
      </c>
      <c r="AB44" s="102">
        <f t="shared" si="10"/>
        <v>0</v>
      </c>
    </row>
    <row r="45" spans="2:28" ht="38.25">
      <c r="B45" s="109" t="s">
        <v>160</v>
      </c>
      <c r="C45" s="110">
        <f aca="true" t="shared" si="11" ref="C45:AB45">C44+C31+C32+C33</f>
        <v>0</v>
      </c>
      <c r="D45" s="110">
        <f t="shared" si="11"/>
        <v>0</v>
      </c>
      <c r="E45" s="110">
        <f t="shared" si="11"/>
        <v>413.856</v>
      </c>
      <c r="F45" s="110">
        <f t="shared" si="11"/>
        <v>413.856</v>
      </c>
      <c r="G45" s="110">
        <f t="shared" si="11"/>
        <v>413.856</v>
      </c>
      <c r="H45" s="110">
        <f t="shared" si="11"/>
        <v>413.856</v>
      </c>
      <c r="I45" s="110">
        <f t="shared" si="11"/>
        <v>413.856</v>
      </c>
      <c r="J45" s="110">
        <f t="shared" si="11"/>
        <v>413.856</v>
      </c>
      <c r="K45" s="110">
        <f t="shared" si="11"/>
        <v>413.856</v>
      </c>
      <c r="L45" s="110">
        <f t="shared" si="11"/>
        <v>413.856</v>
      </c>
      <c r="M45" s="110">
        <f t="shared" si="11"/>
        <v>413.856</v>
      </c>
      <c r="N45" s="110">
        <f t="shared" si="11"/>
        <v>413.856</v>
      </c>
      <c r="O45" s="110">
        <f t="shared" si="11"/>
        <v>413.856</v>
      </c>
      <c r="P45" s="110">
        <f t="shared" si="11"/>
        <v>413.856</v>
      </c>
      <c r="Q45" s="110">
        <f t="shared" si="11"/>
        <v>413.856</v>
      </c>
      <c r="R45" s="110">
        <f t="shared" si="11"/>
        <v>413.856</v>
      </c>
      <c r="S45" s="110">
        <f t="shared" si="11"/>
        <v>413.856</v>
      </c>
      <c r="T45" s="110">
        <f t="shared" si="11"/>
        <v>413.856</v>
      </c>
      <c r="U45" s="110">
        <f t="shared" si="11"/>
        <v>413.856</v>
      </c>
      <c r="V45" s="110">
        <f t="shared" si="11"/>
        <v>413.856</v>
      </c>
      <c r="W45" s="110">
        <f t="shared" si="11"/>
        <v>413.856</v>
      </c>
      <c r="X45" s="110">
        <f t="shared" si="11"/>
        <v>413.856</v>
      </c>
      <c r="Y45" s="110">
        <f t="shared" si="11"/>
        <v>413.856</v>
      </c>
      <c r="Z45" s="110">
        <f t="shared" si="11"/>
        <v>315.6</v>
      </c>
      <c r="AA45" s="110">
        <f t="shared" si="11"/>
        <v>315.6</v>
      </c>
      <c r="AB45" s="110">
        <f t="shared" si="11"/>
        <v>684.6400000000001</v>
      </c>
    </row>
    <row r="46" spans="2:28" ht="25.5">
      <c r="B46" s="107" t="s">
        <v>161</v>
      </c>
      <c r="C46" s="108">
        <v>0</v>
      </c>
      <c r="D46" s="108">
        <v>0</v>
      </c>
      <c r="E46" s="108">
        <v>26.579</v>
      </c>
      <c r="F46" s="108">
        <v>26.579</v>
      </c>
      <c r="G46" s="108">
        <v>26.579</v>
      </c>
      <c r="H46" s="108">
        <v>26.579</v>
      </c>
      <c r="I46" s="108">
        <v>26.579</v>
      </c>
      <c r="J46" s="108">
        <v>26.579</v>
      </c>
      <c r="K46" s="108">
        <v>26.579</v>
      </c>
      <c r="L46" s="108">
        <v>26.579</v>
      </c>
      <c r="M46" s="108">
        <v>26.579</v>
      </c>
      <c r="N46" s="108">
        <v>26.579</v>
      </c>
      <c r="O46" s="108">
        <v>26.579</v>
      </c>
      <c r="P46" s="108">
        <v>26.579</v>
      </c>
      <c r="Q46" s="108">
        <v>26.579</v>
      </c>
      <c r="R46" s="108">
        <v>26.579</v>
      </c>
      <c r="S46" s="108">
        <v>26.579</v>
      </c>
      <c r="T46" s="108">
        <v>26.579</v>
      </c>
      <c r="U46" s="108">
        <v>26.579</v>
      </c>
      <c r="V46" s="108">
        <v>26.579</v>
      </c>
      <c r="W46" s="108">
        <v>26.579</v>
      </c>
      <c r="X46" s="108">
        <v>26.579</v>
      </c>
      <c r="Y46" s="108">
        <v>26.579</v>
      </c>
      <c r="Z46" s="108">
        <v>20.45</v>
      </c>
      <c r="AA46" s="108">
        <v>20.45</v>
      </c>
      <c r="AB46" s="108">
        <v>20.45</v>
      </c>
    </row>
    <row r="47" spans="2:28" ht="15.75">
      <c r="B47" s="107" t="s">
        <v>162</v>
      </c>
      <c r="C47" s="108">
        <v>0</v>
      </c>
      <c r="D47" s="108">
        <v>0</v>
      </c>
      <c r="E47" s="108">
        <v>0</v>
      </c>
      <c r="F47" s="108">
        <v>0</v>
      </c>
      <c r="G47" s="108">
        <v>37.553</v>
      </c>
      <c r="H47" s="108">
        <v>37.553</v>
      </c>
      <c r="I47" s="108">
        <v>37.553</v>
      </c>
      <c r="J47" s="108">
        <v>75.105</v>
      </c>
      <c r="K47" s="108">
        <v>75.105</v>
      </c>
      <c r="L47" s="108">
        <v>75.105</v>
      </c>
      <c r="M47" s="108">
        <v>75.105</v>
      </c>
      <c r="N47" s="108">
        <v>75.105</v>
      </c>
      <c r="O47" s="108">
        <v>75.105</v>
      </c>
      <c r="P47" s="108">
        <v>75.105</v>
      </c>
      <c r="Q47" s="108">
        <v>75.105</v>
      </c>
      <c r="R47" s="108">
        <v>75.105</v>
      </c>
      <c r="S47" s="108">
        <v>75.105</v>
      </c>
      <c r="T47" s="108">
        <v>75.105</v>
      </c>
      <c r="U47" s="108">
        <v>75.105</v>
      </c>
      <c r="V47" s="108">
        <v>75.105</v>
      </c>
      <c r="W47" s="108">
        <v>75.105</v>
      </c>
      <c r="X47" s="108">
        <v>75.105</v>
      </c>
      <c r="Y47" s="108">
        <v>75.105</v>
      </c>
      <c r="Z47" s="108">
        <v>45.9192</v>
      </c>
      <c r="AA47" s="108">
        <v>45.9192</v>
      </c>
      <c r="AB47" s="108">
        <v>45.9192</v>
      </c>
    </row>
    <row r="48" spans="2:28" ht="16.5" thickBot="1">
      <c r="B48" s="111" t="s">
        <v>143</v>
      </c>
      <c r="C48" s="112">
        <f aca="true" t="shared" si="12" ref="C48:AB48">C45-C35-C36-C37-C46-C47</f>
        <v>-912.5</v>
      </c>
      <c r="D48" s="112">
        <f t="shared" si="12"/>
        <v>-912.5</v>
      </c>
      <c r="E48" s="112">
        <f t="shared" si="12"/>
        <v>286.35699999999997</v>
      </c>
      <c r="F48" s="112">
        <f t="shared" si="12"/>
        <v>290.35699999999997</v>
      </c>
      <c r="G48" s="112">
        <f t="shared" si="12"/>
        <v>252.80399999999997</v>
      </c>
      <c r="H48" s="112">
        <f t="shared" si="12"/>
        <v>252.80399999999997</v>
      </c>
      <c r="I48" s="112">
        <f t="shared" si="12"/>
        <v>252.80399999999997</v>
      </c>
      <c r="J48" s="112">
        <f t="shared" si="12"/>
        <v>215.25199999999995</v>
      </c>
      <c r="K48" s="112">
        <f t="shared" si="12"/>
        <v>215.25199999999995</v>
      </c>
      <c r="L48" s="112">
        <f t="shared" si="12"/>
        <v>215.25199999999995</v>
      </c>
      <c r="M48" s="112">
        <f t="shared" si="12"/>
        <v>215.25199999999995</v>
      </c>
      <c r="N48" s="112">
        <f t="shared" si="12"/>
        <v>215.25199999999995</v>
      </c>
      <c r="O48" s="112">
        <f t="shared" si="12"/>
        <v>215.25199999999995</v>
      </c>
      <c r="P48" s="112">
        <f t="shared" si="12"/>
        <v>215.25199999999995</v>
      </c>
      <c r="Q48" s="112">
        <f t="shared" si="12"/>
        <v>215.25199999999995</v>
      </c>
      <c r="R48" s="112">
        <f t="shared" si="12"/>
        <v>215.25199999999995</v>
      </c>
      <c r="S48" s="112">
        <f t="shared" si="12"/>
        <v>215.25199999999995</v>
      </c>
      <c r="T48" s="112">
        <f t="shared" si="12"/>
        <v>215.25199999999995</v>
      </c>
      <c r="U48" s="112">
        <f t="shared" si="12"/>
        <v>215.25199999999995</v>
      </c>
      <c r="V48" s="112">
        <f t="shared" si="12"/>
        <v>215.25199999999995</v>
      </c>
      <c r="W48" s="112">
        <f t="shared" si="12"/>
        <v>215.25199999999995</v>
      </c>
      <c r="X48" s="112">
        <f t="shared" si="12"/>
        <v>215.25199999999995</v>
      </c>
      <c r="Y48" s="112">
        <f t="shared" si="12"/>
        <v>215.25199999999995</v>
      </c>
      <c r="Z48" s="112">
        <f t="shared" si="12"/>
        <v>152.31080000000003</v>
      </c>
      <c r="AA48" s="112">
        <f t="shared" si="12"/>
        <v>152.31080000000003</v>
      </c>
      <c r="AB48" s="112">
        <f t="shared" si="12"/>
        <v>521.3508</v>
      </c>
    </row>
    <row r="49" spans="5:26" ht="16.5" thickTop="1">
      <c r="E49" s="44">
        <v>1</v>
      </c>
      <c r="F49" s="44">
        <f aca="true" t="shared" si="13" ref="F49:Y49">E49+1</f>
        <v>2</v>
      </c>
      <c r="G49" s="44">
        <f t="shared" si="13"/>
        <v>3</v>
      </c>
      <c r="H49" s="44">
        <f t="shared" si="13"/>
        <v>4</v>
      </c>
      <c r="I49" s="44">
        <f t="shared" si="13"/>
        <v>5</v>
      </c>
      <c r="J49" s="44">
        <f t="shared" si="13"/>
        <v>6</v>
      </c>
      <c r="K49" s="44">
        <f t="shared" si="13"/>
        <v>7</v>
      </c>
      <c r="L49" s="44">
        <f t="shared" si="13"/>
        <v>8</v>
      </c>
      <c r="M49" s="44">
        <f t="shared" si="13"/>
        <v>9</v>
      </c>
      <c r="N49" s="44">
        <f t="shared" si="13"/>
        <v>10</v>
      </c>
      <c r="O49" s="44">
        <f t="shared" si="13"/>
        <v>11</v>
      </c>
      <c r="P49" s="44">
        <f t="shared" si="13"/>
        <v>12</v>
      </c>
      <c r="Q49" s="44">
        <f t="shared" si="13"/>
        <v>13</v>
      </c>
      <c r="R49" s="44">
        <f t="shared" si="13"/>
        <v>14</v>
      </c>
      <c r="S49" s="44">
        <f t="shared" si="13"/>
        <v>15</v>
      </c>
      <c r="T49" s="44">
        <f t="shared" si="13"/>
        <v>16</v>
      </c>
      <c r="U49" s="44">
        <f t="shared" si="13"/>
        <v>17</v>
      </c>
      <c r="V49" s="44">
        <f t="shared" si="13"/>
        <v>18</v>
      </c>
      <c r="W49" s="44">
        <f t="shared" si="13"/>
        <v>19</v>
      </c>
      <c r="X49" s="44">
        <f t="shared" si="13"/>
        <v>20</v>
      </c>
      <c r="Y49" s="44">
        <f t="shared" si="13"/>
        <v>21</v>
      </c>
      <c r="Z49" s="44" t="s">
        <v>144</v>
      </c>
    </row>
  </sheetData>
  <sheetProtection/>
  <mergeCells count="10">
    <mergeCell ref="A28:A29"/>
    <mergeCell ref="B28:B29"/>
    <mergeCell ref="C28:D28"/>
    <mergeCell ref="E28:AB28"/>
    <mergeCell ref="A1:AB1"/>
    <mergeCell ref="A2:A3"/>
    <mergeCell ref="B2:B3"/>
    <mergeCell ref="C2:D2"/>
    <mergeCell ref="E2:AB2"/>
    <mergeCell ref="A27:AB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hp</cp:lastModifiedBy>
  <dcterms:created xsi:type="dcterms:W3CDTF">2006-11-19T02:03:05Z</dcterms:created>
  <dcterms:modified xsi:type="dcterms:W3CDTF">2008-05-24T10:30:35Z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