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Power data" sheetId="1" r:id="rId1"/>
    <sheet name="ER" sheetId="2" r:id="rId2"/>
    <sheet name="Sheet3" sheetId="3" r:id="rId3"/>
  </sheets>
  <definedNames/>
  <calcPr fullCalcOnLoad="1"/>
</workbook>
</file>

<file path=xl/sharedStrings.xml><?xml version="1.0" encoding="utf-8"?>
<sst xmlns="http://schemas.openxmlformats.org/spreadsheetml/2006/main" count="285" uniqueCount="79">
  <si>
    <t>From</t>
  </si>
  <si>
    <t>To</t>
  </si>
  <si>
    <t>Line 1</t>
  </si>
  <si>
    <t>Line 2</t>
  </si>
  <si>
    <t>Check Meter</t>
  </si>
  <si>
    <t>Import</t>
  </si>
  <si>
    <t>Export</t>
  </si>
  <si>
    <t>Invoice</t>
  </si>
  <si>
    <t>Date</t>
  </si>
  <si>
    <t>Main Meter</t>
  </si>
  <si>
    <t>Invoice no.</t>
  </si>
  <si>
    <t>Multiplying</t>
  </si>
  <si>
    <t>Constant</t>
  </si>
  <si>
    <t>Meter Reading Period</t>
  </si>
  <si>
    <t>01.04.2006</t>
  </si>
  <si>
    <t>01.05.2006</t>
  </si>
  <si>
    <t>INTERNATIONAL POWER CORPORATION LTD - KEMPHOLE MINIHOLE SCHEME</t>
  </si>
  <si>
    <t>KEMP/LD-31</t>
  </si>
  <si>
    <t>12.05.2006</t>
  </si>
  <si>
    <t>for Kwh</t>
  </si>
  <si>
    <t>KEMP/LD-32</t>
  </si>
  <si>
    <t>05.06.2006</t>
  </si>
  <si>
    <t>01.06.2006</t>
  </si>
  <si>
    <t>KEMP/LD-33</t>
  </si>
  <si>
    <t>01.07.2006</t>
  </si>
  <si>
    <t>05.07.2006</t>
  </si>
  <si>
    <t>KEMP/LD-34</t>
  </si>
  <si>
    <t>07.08.2006</t>
  </si>
  <si>
    <t>01.08.2006</t>
  </si>
  <si>
    <t>KEMP/LD-35</t>
  </si>
  <si>
    <t>07.09.2006</t>
  </si>
  <si>
    <t>01.09.2006</t>
  </si>
  <si>
    <t>KEMP/LD-36</t>
  </si>
  <si>
    <t>07.10.2006</t>
  </si>
  <si>
    <t>01.10.2006</t>
  </si>
  <si>
    <t>KEMP/LD-37</t>
  </si>
  <si>
    <t>08.11.2006</t>
  </si>
  <si>
    <t>01.11.2006</t>
  </si>
  <si>
    <t>KEMP/LD-38</t>
  </si>
  <si>
    <t>08.12.2006</t>
  </si>
  <si>
    <t>01.12.2006</t>
  </si>
  <si>
    <t>KEMP/LD-39</t>
  </si>
  <si>
    <t>08.01.2007</t>
  </si>
  <si>
    <t>01.01.2007</t>
  </si>
  <si>
    <t>KEMP/LD-40</t>
  </si>
  <si>
    <t>KEMP/LD-41</t>
  </si>
  <si>
    <t>13.02.2007</t>
  </si>
  <si>
    <t>01.02.2007</t>
  </si>
  <si>
    <t>12.03.2007</t>
  </si>
  <si>
    <t>01.03.2007</t>
  </si>
  <si>
    <t>KEMP/LD-42</t>
  </si>
  <si>
    <t>05.04.2007</t>
  </si>
  <si>
    <t>01.04.2007</t>
  </si>
  <si>
    <t>KEMP/LD-43</t>
  </si>
  <si>
    <t>14.05.2007</t>
  </si>
  <si>
    <t>01.05.2007</t>
  </si>
  <si>
    <t>Energy Meter Reading</t>
  </si>
  <si>
    <t>-</t>
  </si>
  <si>
    <t>Line 1+Line 2</t>
  </si>
  <si>
    <t>Energy considered in JMR</t>
  </si>
  <si>
    <t>Energy considered for CER estimation</t>
  </si>
  <si>
    <t>Month</t>
  </si>
  <si>
    <t>Total</t>
  </si>
  <si>
    <t>kWh</t>
  </si>
  <si>
    <t>Parameter</t>
  </si>
  <si>
    <t>Unit ----&gt;</t>
  </si>
  <si>
    <t>CER estimation</t>
  </si>
  <si>
    <t>Grid emission Factor</t>
  </si>
  <si>
    <t>tCO2/MWh</t>
  </si>
  <si>
    <t>Emission Reductions</t>
  </si>
  <si>
    <t>tCO2</t>
  </si>
  <si>
    <t>Energy considered in ER estimation</t>
  </si>
  <si>
    <t>Line1</t>
  </si>
  <si>
    <t>Net</t>
  </si>
  <si>
    <t>Energy Export / Import in KWH</t>
  </si>
  <si>
    <t>Calibration Correction</t>
  </si>
  <si>
    <t>Net Energy Exported</t>
  </si>
  <si>
    <t xml:space="preserve">Energy considered in ER Estimation* </t>
  </si>
  <si>
    <t>*an error of 0.6454127% (max) has been considered as shwon in Line 1 main meter during the test conducted on 29th Dec 2006. The error has been considered for the entire period (except for the month of April, where the energy meter basis is Check meter and an error of 2.2266469% has been considered) under verification and only for the export part. This is most conservative.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</si>
</sst>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
    <numFmt numFmtId="173" formatCode="0.0"/>
    <numFmt numFmtId="174" formatCode="0.000000"/>
    <numFmt numFmtId="175" formatCode="0.00000"/>
    <numFmt numFmtId="176" formatCode="0.0000"/>
    <numFmt numFmtId="177" formatCode="0.0%"/>
    <numFmt numFmtId="178" formatCode="[$-409]dddd\,\ mmmm\ dd\,\ yyyy"/>
    <numFmt numFmtId="179" formatCode="[$-409]mmmm\-yy;@"/>
    <numFmt numFmtId="180" formatCode="mmm\-yyyy"/>
  </numFmts>
  <fonts count="43">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70C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rgb="FF92D05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style="medium"/>
      <bottom style="thin"/>
    </border>
    <border>
      <left style="medium"/>
      <right>
        <color indexed="63"/>
      </right>
      <top style="medium"/>
      <bottom style="medium"/>
    </border>
    <border>
      <left style="medium"/>
      <right style="medium"/>
      <top style="thin"/>
      <bottom style="mediu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medium"/>
      <top>
        <color indexed="63"/>
      </top>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6">
    <xf numFmtId="0" fontId="0" fillId="0" borderId="0" xfId="0" applyAlignment="1">
      <alignment/>
    </xf>
    <xf numFmtId="0" fontId="0" fillId="33" borderId="0" xfId="0" applyFont="1" applyFill="1" applyBorder="1" applyAlignment="1">
      <alignment vertical="top"/>
    </xf>
    <xf numFmtId="0" fontId="0" fillId="33" borderId="0" xfId="0" applyFont="1" applyFill="1" applyBorder="1" applyAlignment="1">
      <alignment horizontal="center" vertical="top"/>
    </xf>
    <xf numFmtId="0" fontId="0" fillId="34" borderId="10" xfId="0" applyFont="1" applyFill="1" applyBorder="1" applyAlignment="1">
      <alignment horizontal="center" vertical="top"/>
    </xf>
    <xf numFmtId="0" fontId="2" fillId="34" borderId="11" xfId="0" applyFont="1" applyFill="1" applyBorder="1" applyAlignment="1">
      <alignment horizontal="center" vertical="top"/>
    </xf>
    <xf numFmtId="0" fontId="2" fillId="33" borderId="12" xfId="0" applyFont="1" applyFill="1" applyBorder="1" applyAlignment="1">
      <alignment vertical="top"/>
    </xf>
    <xf numFmtId="0" fontId="2" fillId="33" borderId="0" xfId="0" applyFont="1" applyFill="1" applyBorder="1" applyAlignment="1">
      <alignment horizontal="center" vertical="top"/>
    </xf>
    <xf numFmtId="0" fontId="2" fillId="34" borderId="13" xfId="0" applyFont="1" applyFill="1" applyBorder="1" applyAlignment="1">
      <alignment horizontal="center" vertical="top"/>
    </xf>
    <xf numFmtId="0" fontId="0" fillId="33" borderId="14" xfId="0" applyFont="1" applyFill="1" applyBorder="1" applyAlignment="1">
      <alignment horizontal="center" vertical="top"/>
    </xf>
    <xf numFmtId="0" fontId="0" fillId="35" borderId="15" xfId="0" applyFont="1" applyFill="1" applyBorder="1" applyAlignment="1">
      <alignment horizontal="center" vertical="top"/>
    </xf>
    <xf numFmtId="0" fontId="0" fillId="35" borderId="16" xfId="0" applyFont="1" applyFill="1" applyBorder="1" applyAlignment="1">
      <alignment horizontal="center" vertical="top"/>
    </xf>
    <xf numFmtId="0" fontId="0" fillId="34" borderId="17" xfId="0" applyFont="1" applyFill="1" applyBorder="1" applyAlignment="1">
      <alignment horizontal="center" vertical="top"/>
    </xf>
    <xf numFmtId="0" fontId="0" fillId="33" borderId="18" xfId="0" applyFont="1" applyFill="1" applyBorder="1" applyAlignment="1">
      <alignment horizontal="center" vertical="top"/>
    </xf>
    <xf numFmtId="0" fontId="0" fillId="36" borderId="0" xfId="0" applyFont="1" applyFill="1" applyBorder="1" applyAlignment="1">
      <alignment vertical="top"/>
    </xf>
    <xf numFmtId="0" fontId="0" fillId="36" borderId="0" xfId="0" applyFont="1" applyFill="1" applyBorder="1" applyAlignment="1">
      <alignment horizontal="center" vertical="top"/>
    </xf>
    <xf numFmtId="0" fontId="0" fillId="36" borderId="15" xfId="0" applyFont="1" applyFill="1" applyBorder="1" applyAlignment="1">
      <alignment vertical="top"/>
    </xf>
    <xf numFmtId="0" fontId="0" fillId="36" borderId="16" xfId="0" applyFont="1" applyFill="1" applyBorder="1" applyAlignment="1">
      <alignment vertical="top"/>
    </xf>
    <xf numFmtId="0" fontId="0" fillId="36" borderId="15" xfId="0" applyFont="1" applyFill="1" applyBorder="1" applyAlignment="1">
      <alignment horizontal="center" vertical="top"/>
    </xf>
    <xf numFmtId="2" fontId="0" fillId="36" borderId="16" xfId="0" applyNumberFormat="1" applyFont="1" applyFill="1" applyBorder="1" applyAlignment="1">
      <alignment horizontal="center" vertical="top"/>
    </xf>
    <xf numFmtId="0" fontId="0" fillId="36" borderId="16" xfId="0" applyFont="1" applyFill="1" applyBorder="1" applyAlignment="1">
      <alignment horizontal="center" vertical="top"/>
    </xf>
    <xf numFmtId="0" fontId="0" fillId="36" borderId="18" xfId="0" applyFont="1" applyFill="1" applyBorder="1" applyAlignment="1">
      <alignment horizontal="center" vertical="top"/>
    </xf>
    <xf numFmtId="0" fontId="0" fillId="36" borderId="18" xfId="0" applyFont="1" applyFill="1" applyBorder="1" applyAlignment="1">
      <alignment vertical="top"/>
    </xf>
    <xf numFmtId="0" fontId="0" fillId="34" borderId="18" xfId="0" applyFont="1" applyFill="1" applyBorder="1" applyAlignment="1">
      <alignment horizontal="center" vertical="top"/>
    </xf>
    <xf numFmtId="0" fontId="0" fillId="35" borderId="15" xfId="0" applyFont="1" applyFill="1" applyBorder="1" applyAlignment="1">
      <alignment vertical="top"/>
    </xf>
    <xf numFmtId="0" fontId="0" fillId="35" borderId="16" xfId="0" applyFont="1" applyFill="1" applyBorder="1" applyAlignment="1">
      <alignment vertical="top"/>
    </xf>
    <xf numFmtId="0" fontId="0" fillId="33" borderId="18" xfId="0" applyFont="1" applyFill="1" applyBorder="1" applyAlignment="1">
      <alignment vertical="top"/>
    </xf>
    <xf numFmtId="0" fontId="0" fillId="35" borderId="19" xfId="0" applyFont="1" applyFill="1" applyBorder="1" applyAlignment="1">
      <alignment horizontal="center" vertical="top"/>
    </xf>
    <xf numFmtId="0" fontId="0" fillId="35" borderId="20" xfId="0" applyFont="1" applyFill="1" applyBorder="1" applyAlignment="1">
      <alignment horizontal="center" vertical="top"/>
    </xf>
    <xf numFmtId="0" fontId="0" fillId="34" borderId="13" xfId="0" applyFont="1" applyFill="1" applyBorder="1" applyAlignment="1">
      <alignment horizontal="center" vertical="top"/>
    </xf>
    <xf numFmtId="0" fontId="0" fillId="35" borderId="19" xfId="0" applyFont="1" applyFill="1" applyBorder="1" applyAlignment="1">
      <alignment vertical="top"/>
    </xf>
    <xf numFmtId="0" fontId="0" fillId="35" borderId="2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35" borderId="21" xfId="0" applyFont="1" applyFill="1" applyBorder="1" applyAlignment="1">
      <alignment vertical="top"/>
    </xf>
    <xf numFmtId="0" fontId="0" fillId="35" borderId="22" xfId="0" applyFont="1" applyFill="1" applyBorder="1" applyAlignment="1">
      <alignment vertical="top"/>
    </xf>
    <xf numFmtId="0" fontId="0" fillId="37" borderId="15" xfId="0" applyFont="1" applyFill="1" applyBorder="1" applyAlignment="1">
      <alignment horizontal="center" vertical="top"/>
    </xf>
    <xf numFmtId="0" fontId="0" fillId="37" borderId="16" xfId="0" applyFont="1" applyFill="1" applyBorder="1" applyAlignment="1">
      <alignment horizontal="center" vertical="top"/>
    </xf>
    <xf numFmtId="0" fontId="0" fillId="37" borderId="15" xfId="0" applyFont="1" applyFill="1" applyBorder="1" applyAlignment="1">
      <alignment vertical="top"/>
    </xf>
    <xf numFmtId="0" fontId="0" fillId="37" borderId="16" xfId="0" applyFont="1" applyFill="1" applyBorder="1" applyAlignment="1">
      <alignment vertical="top"/>
    </xf>
    <xf numFmtId="0" fontId="0" fillId="37" borderId="19" xfId="0" applyFont="1" applyFill="1" applyBorder="1" applyAlignment="1">
      <alignment vertical="top"/>
    </xf>
    <xf numFmtId="0" fontId="0" fillId="37" borderId="20" xfId="0" applyFont="1" applyFill="1" applyBorder="1" applyAlignment="1">
      <alignment vertical="top"/>
    </xf>
    <xf numFmtId="0" fontId="0" fillId="37" borderId="23" xfId="0" applyFont="1" applyFill="1" applyBorder="1" applyAlignment="1">
      <alignment horizontal="center" vertical="top"/>
    </xf>
    <xf numFmtId="0" fontId="0" fillId="37" borderId="24" xfId="0" applyFont="1" applyFill="1" applyBorder="1" applyAlignment="1">
      <alignment horizontal="center" vertical="top"/>
    </xf>
    <xf numFmtId="0" fontId="0" fillId="37" borderId="21" xfId="0" applyFont="1" applyFill="1" applyBorder="1" applyAlignment="1">
      <alignment vertical="top"/>
    </xf>
    <xf numFmtId="0" fontId="0" fillId="37" borderId="22" xfId="0" applyFont="1" applyFill="1" applyBorder="1" applyAlignment="1">
      <alignment vertical="top"/>
    </xf>
    <xf numFmtId="0" fontId="0" fillId="37" borderId="18" xfId="0" applyFont="1" applyFill="1" applyBorder="1" applyAlignment="1">
      <alignment horizontal="center" vertical="top"/>
    </xf>
    <xf numFmtId="0" fontId="0" fillId="37" borderId="13" xfId="0" applyFont="1" applyFill="1" applyBorder="1" applyAlignment="1">
      <alignment vertical="top"/>
    </xf>
    <xf numFmtId="0" fontId="0" fillId="37" borderId="25" xfId="0" applyFont="1" applyFill="1" applyBorder="1" applyAlignment="1">
      <alignment horizontal="center" vertical="top"/>
    </xf>
    <xf numFmtId="0" fontId="0" fillId="36" borderId="25" xfId="0" applyFont="1" applyFill="1" applyBorder="1" applyAlignment="1">
      <alignment vertical="top"/>
    </xf>
    <xf numFmtId="0" fontId="0" fillId="37" borderId="25" xfId="0" applyFont="1" applyFill="1" applyBorder="1" applyAlignment="1">
      <alignment vertical="top"/>
    </xf>
    <xf numFmtId="0" fontId="0" fillId="37" borderId="26" xfId="0" applyFont="1" applyFill="1" applyBorder="1" applyAlignment="1">
      <alignment vertical="top"/>
    </xf>
    <xf numFmtId="0" fontId="2" fillId="37" borderId="11" xfId="0" applyFont="1" applyFill="1" applyBorder="1" applyAlignment="1">
      <alignment horizontal="center" vertical="top"/>
    </xf>
    <xf numFmtId="0" fontId="0" fillId="36" borderId="27" xfId="0" applyFont="1" applyFill="1" applyBorder="1" applyAlignment="1">
      <alignment vertical="top"/>
    </xf>
    <xf numFmtId="0" fontId="2" fillId="33" borderId="28" xfId="0" applyFont="1" applyFill="1" applyBorder="1" applyAlignment="1">
      <alignment horizontal="center" vertical="top" wrapText="1"/>
    </xf>
    <xf numFmtId="0" fontId="2" fillId="33" borderId="29" xfId="0" applyFont="1" applyFill="1" applyBorder="1" applyAlignment="1">
      <alignment horizontal="center" vertical="top" wrapText="1"/>
    </xf>
    <xf numFmtId="0" fontId="0" fillId="33" borderId="17" xfId="0" applyFont="1" applyFill="1" applyBorder="1" applyAlignment="1">
      <alignment horizontal="center" vertical="top"/>
    </xf>
    <xf numFmtId="0" fontId="2" fillId="33" borderId="30" xfId="0" applyFont="1" applyFill="1" applyBorder="1" applyAlignment="1">
      <alignment horizontal="left" vertical="top"/>
    </xf>
    <xf numFmtId="179" fontId="2" fillId="33" borderId="27" xfId="0" applyNumberFormat="1" applyFont="1" applyFill="1" applyBorder="1" applyAlignment="1">
      <alignment horizontal="left" vertical="top"/>
    </xf>
    <xf numFmtId="179" fontId="2" fillId="33" borderId="31" xfId="0" applyNumberFormat="1" applyFont="1" applyFill="1" applyBorder="1" applyAlignment="1">
      <alignment horizontal="left" vertical="top"/>
    </xf>
    <xf numFmtId="1" fontId="0" fillId="33" borderId="28" xfId="0" applyNumberFormat="1" applyFont="1" applyFill="1" applyBorder="1" applyAlignment="1">
      <alignment horizontal="center" vertical="top"/>
    </xf>
    <xf numFmtId="0" fontId="0" fillId="33" borderId="0" xfId="0" applyFont="1" applyFill="1" applyAlignment="1">
      <alignment vertical="top"/>
    </xf>
    <xf numFmtId="0" fontId="0" fillId="33" borderId="0" xfId="0" applyFill="1" applyAlignment="1">
      <alignment vertical="top"/>
    </xf>
    <xf numFmtId="0" fontId="0" fillId="33" borderId="18" xfId="0" applyFill="1" applyBorder="1" applyAlignment="1">
      <alignment horizontal="center" vertical="top"/>
    </xf>
    <xf numFmtId="0" fontId="0" fillId="33" borderId="32" xfId="0" applyFill="1" applyBorder="1" applyAlignment="1">
      <alignment horizontal="center" vertical="top"/>
    </xf>
    <xf numFmtId="0" fontId="0" fillId="33" borderId="33" xfId="0" applyFont="1" applyFill="1" applyBorder="1" applyAlignment="1">
      <alignment horizontal="center" vertical="top"/>
    </xf>
    <xf numFmtId="0" fontId="0" fillId="33" borderId="34" xfId="0" applyFont="1" applyFill="1" applyBorder="1" applyAlignment="1">
      <alignment horizontal="center" vertical="top"/>
    </xf>
    <xf numFmtId="0" fontId="0" fillId="33" borderId="35" xfId="0" applyFill="1" applyBorder="1" applyAlignment="1">
      <alignment horizontal="center" vertical="top"/>
    </xf>
    <xf numFmtId="173" fontId="0" fillId="33" borderId="35" xfId="0" applyNumberFormat="1" applyFill="1" applyBorder="1" applyAlignment="1">
      <alignment horizontal="center" vertical="top"/>
    </xf>
    <xf numFmtId="173" fontId="0" fillId="33" borderId="18" xfId="0" applyNumberFormat="1" applyFont="1" applyFill="1" applyBorder="1" applyAlignment="1">
      <alignment horizontal="center" vertical="top"/>
    </xf>
    <xf numFmtId="173" fontId="0" fillId="33" borderId="32" xfId="0" applyNumberFormat="1" applyFont="1" applyFill="1" applyBorder="1" applyAlignment="1">
      <alignment horizontal="center" vertical="top"/>
    </xf>
    <xf numFmtId="0" fontId="2" fillId="33" borderId="0" xfId="0" applyFont="1" applyFill="1" applyBorder="1" applyAlignment="1">
      <alignment horizontal="center" vertical="top"/>
    </xf>
    <xf numFmtId="0" fontId="2" fillId="37" borderId="21" xfId="0" applyFont="1" applyFill="1" applyBorder="1" applyAlignment="1">
      <alignment horizontal="center" vertical="top"/>
    </xf>
    <xf numFmtId="0" fontId="0" fillId="37" borderId="27" xfId="0" applyFont="1" applyFill="1" applyBorder="1" applyAlignment="1">
      <alignment horizontal="center" vertical="top"/>
    </xf>
    <xf numFmtId="0" fontId="0" fillId="37" borderId="27" xfId="0" applyFont="1" applyFill="1" applyBorder="1" applyAlignment="1">
      <alignment vertical="top"/>
    </xf>
    <xf numFmtId="0" fontId="0" fillId="37" borderId="36" xfId="0" applyFont="1" applyFill="1" applyBorder="1" applyAlignment="1">
      <alignment vertical="top"/>
    </xf>
    <xf numFmtId="173" fontId="0" fillId="37" borderId="18" xfId="0" applyNumberFormat="1" applyFont="1" applyFill="1" applyBorder="1" applyAlignment="1">
      <alignment vertical="top"/>
    </xf>
    <xf numFmtId="0" fontId="2" fillId="35" borderId="11" xfId="0" applyFont="1" applyFill="1" applyBorder="1" applyAlignment="1">
      <alignment horizontal="center" vertical="top"/>
    </xf>
    <xf numFmtId="0" fontId="0" fillId="35" borderId="18" xfId="0" applyFont="1" applyFill="1" applyBorder="1" applyAlignment="1">
      <alignment horizontal="center" vertical="top"/>
    </xf>
    <xf numFmtId="0" fontId="0" fillId="35" borderId="18" xfId="0" applyFont="1" applyFill="1" applyBorder="1" applyAlignment="1">
      <alignment vertical="top"/>
    </xf>
    <xf numFmtId="0" fontId="0" fillId="35" borderId="13" xfId="0" applyFont="1" applyFill="1" applyBorder="1" applyAlignment="1">
      <alignment vertical="top"/>
    </xf>
    <xf numFmtId="0" fontId="2" fillId="35" borderId="17" xfId="0" applyFont="1" applyFill="1" applyBorder="1" applyAlignment="1">
      <alignment horizontal="center" vertical="top"/>
    </xf>
    <xf numFmtId="173" fontId="0" fillId="35" borderId="18" xfId="0" applyNumberFormat="1" applyFont="1" applyFill="1" applyBorder="1" applyAlignment="1">
      <alignment horizontal="center" vertical="top"/>
    </xf>
    <xf numFmtId="0" fontId="0" fillId="35" borderId="13" xfId="0" applyFont="1" applyFill="1" applyBorder="1" applyAlignment="1">
      <alignment horizontal="center" vertical="top"/>
    </xf>
    <xf numFmtId="0" fontId="2" fillId="35" borderId="10" xfId="0" applyFont="1" applyFill="1" applyBorder="1" applyAlignment="1">
      <alignment horizontal="center" vertical="top" wrapText="1"/>
    </xf>
    <xf numFmtId="0" fontId="0" fillId="35" borderId="17" xfId="0" applyFont="1" applyFill="1" applyBorder="1" applyAlignment="1">
      <alignment vertical="top"/>
    </xf>
    <xf numFmtId="2" fontId="0" fillId="33" borderId="0" xfId="0" applyNumberFormat="1" applyFont="1" applyFill="1" applyBorder="1" applyAlignment="1">
      <alignment horizontal="center" vertical="top"/>
    </xf>
    <xf numFmtId="172" fontId="0" fillId="33" borderId="0" xfId="0" applyNumberFormat="1" applyFont="1" applyFill="1" applyBorder="1" applyAlignment="1">
      <alignment horizontal="center" vertical="top"/>
    </xf>
    <xf numFmtId="0" fontId="2" fillId="35" borderId="28" xfId="0" applyFont="1" applyFill="1" applyBorder="1" applyAlignment="1">
      <alignment horizontal="center" vertical="top" wrapText="1"/>
    </xf>
    <xf numFmtId="1" fontId="0" fillId="35" borderId="13" xfId="0" applyNumberFormat="1" applyFont="1" applyFill="1" applyBorder="1" applyAlignment="1">
      <alignment horizontal="center" vertical="top"/>
    </xf>
    <xf numFmtId="0" fontId="0" fillId="38" borderId="37" xfId="0" applyFont="1" applyFill="1" applyBorder="1" applyAlignment="1">
      <alignment vertical="top"/>
    </xf>
    <xf numFmtId="0" fontId="0" fillId="38" borderId="38" xfId="0" applyFont="1" applyFill="1" applyBorder="1" applyAlignment="1">
      <alignment vertical="top"/>
    </xf>
    <xf numFmtId="0" fontId="0" fillId="38" borderId="39" xfId="0" applyFont="1" applyFill="1" applyBorder="1" applyAlignment="1">
      <alignment vertical="top"/>
    </xf>
    <xf numFmtId="0" fontId="0" fillId="38" borderId="15" xfId="0" applyFont="1" applyFill="1" applyBorder="1" applyAlignment="1">
      <alignment vertical="top"/>
    </xf>
    <xf numFmtId="0" fontId="0" fillId="38" borderId="40" xfId="0" applyFont="1" applyFill="1" applyBorder="1" applyAlignment="1">
      <alignment vertical="top"/>
    </xf>
    <xf numFmtId="0" fontId="0" fillId="38" borderId="16" xfId="0" applyFont="1" applyFill="1" applyBorder="1" applyAlignment="1">
      <alignment vertical="top"/>
    </xf>
    <xf numFmtId="0" fontId="2" fillId="38" borderId="15" xfId="0" applyFont="1" applyFill="1" applyBorder="1" applyAlignment="1">
      <alignment horizontal="center" vertical="top"/>
    </xf>
    <xf numFmtId="0" fontId="0" fillId="38" borderId="15" xfId="0" applyFont="1" applyFill="1" applyBorder="1" applyAlignment="1">
      <alignment horizontal="center" vertical="top"/>
    </xf>
    <xf numFmtId="0" fontId="0" fillId="38" borderId="40" xfId="0" applyFont="1" applyFill="1" applyBorder="1" applyAlignment="1">
      <alignment horizontal="center" vertical="top"/>
    </xf>
    <xf numFmtId="0" fontId="0" fillId="38" borderId="16" xfId="0" applyFont="1" applyFill="1" applyBorder="1" applyAlignment="1">
      <alignment horizontal="center" vertical="top"/>
    </xf>
    <xf numFmtId="0" fontId="0" fillId="38" borderId="19" xfId="0" applyFont="1" applyFill="1" applyBorder="1" applyAlignment="1">
      <alignment vertical="top"/>
    </xf>
    <xf numFmtId="0" fontId="0" fillId="38" borderId="41" xfId="0" applyFont="1" applyFill="1" applyBorder="1" applyAlignment="1">
      <alignment vertical="top"/>
    </xf>
    <xf numFmtId="0" fontId="0" fillId="38" borderId="20" xfId="0" applyFont="1" applyFill="1" applyBorder="1" applyAlignment="1">
      <alignment vertical="top"/>
    </xf>
    <xf numFmtId="1" fontId="0" fillId="33" borderId="0" xfId="0" applyNumberFormat="1" applyFill="1" applyAlignment="1">
      <alignment vertical="top"/>
    </xf>
    <xf numFmtId="0" fontId="0" fillId="35" borderId="27" xfId="0" applyFont="1" applyFill="1" applyBorder="1" applyAlignment="1">
      <alignment horizontal="center" vertical="top"/>
    </xf>
    <xf numFmtId="0" fontId="0" fillId="35" borderId="27" xfId="0" applyFont="1" applyFill="1" applyBorder="1" applyAlignment="1">
      <alignment vertical="top"/>
    </xf>
    <xf numFmtId="0" fontId="0" fillId="35" borderId="36" xfId="0" applyFont="1" applyFill="1" applyBorder="1" applyAlignment="1">
      <alignment vertical="top"/>
    </xf>
    <xf numFmtId="0" fontId="2" fillId="35" borderId="30" xfId="0" applyFont="1" applyFill="1" applyBorder="1" applyAlignment="1">
      <alignment horizontal="center" vertical="top"/>
    </xf>
    <xf numFmtId="1" fontId="0" fillId="33" borderId="0" xfId="0" applyNumberFormat="1" applyFont="1" applyFill="1" applyBorder="1" applyAlignment="1">
      <alignment vertical="top"/>
    </xf>
    <xf numFmtId="0" fontId="2" fillId="35" borderId="29" xfId="0" applyFont="1" applyFill="1" applyBorder="1" applyAlignment="1">
      <alignment horizontal="center" vertical="top"/>
    </xf>
    <xf numFmtId="0" fontId="2" fillId="35" borderId="42" xfId="0" applyFont="1" applyFill="1" applyBorder="1" applyAlignment="1">
      <alignment horizontal="center" vertical="top"/>
    </xf>
    <xf numFmtId="0" fontId="2" fillId="35" borderId="43" xfId="0" applyFont="1" applyFill="1" applyBorder="1" applyAlignment="1">
      <alignment horizontal="center" vertical="top"/>
    </xf>
    <xf numFmtId="0" fontId="2" fillId="37" borderId="12" xfId="0" applyFont="1" applyFill="1" applyBorder="1" applyAlignment="1">
      <alignment horizontal="center" vertical="top"/>
    </xf>
    <xf numFmtId="0" fontId="2" fillId="37" borderId="44" xfId="0" applyFont="1" applyFill="1" applyBorder="1" applyAlignment="1">
      <alignment horizontal="center" vertical="top"/>
    </xf>
    <xf numFmtId="0" fontId="2" fillId="35" borderId="12" xfId="0" applyFont="1" applyFill="1" applyBorder="1" applyAlignment="1">
      <alignment horizontal="center" vertical="top"/>
    </xf>
    <xf numFmtId="0" fontId="2" fillId="35" borderId="44" xfId="0" applyFont="1" applyFill="1" applyBorder="1" applyAlignment="1">
      <alignment horizontal="center" vertical="top"/>
    </xf>
    <xf numFmtId="0" fontId="2" fillId="35" borderId="45" xfId="0" applyFont="1" applyFill="1" applyBorder="1" applyAlignment="1">
      <alignment horizontal="center" vertical="top"/>
    </xf>
    <xf numFmtId="0" fontId="2" fillId="37" borderId="12" xfId="0" applyFont="1" applyFill="1" applyBorder="1" applyAlignment="1">
      <alignment horizontal="center" vertical="top" wrapText="1"/>
    </xf>
    <xf numFmtId="0" fontId="2" fillId="37" borderId="44" xfId="0" applyFont="1" applyFill="1" applyBorder="1" applyAlignment="1">
      <alignment horizontal="center" vertical="top" wrapText="1"/>
    </xf>
    <xf numFmtId="0" fontId="2" fillId="37" borderId="45" xfId="0" applyFont="1" applyFill="1" applyBorder="1" applyAlignment="1">
      <alignment horizontal="center" vertical="top" wrapText="1"/>
    </xf>
    <xf numFmtId="0" fontId="2" fillId="37" borderId="45" xfId="0" applyFont="1" applyFill="1" applyBorder="1" applyAlignment="1">
      <alignment horizontal="center" vertical="top"/>
    </xf>
    <xf numFmtId="0" fontId="2" fillId="37" borderId="46" xfId="0" applyFont="1" applyFill="1" applyBorder="1" applyAlignment="1">
      <alignment horizontal="center" vertical="top"/>
    </xf>
    <xf numFmtId="0" fontId="2" fillId="37" borderId="47" xfId="0" applyFont="1" applyFill="1" applyBorder="1" applyAlignment="1">
      <alignment horizontal="center" vertical="top"/>
    </xf>
    <xf numFmtId="0" fontId="2" fillId="37" borderId="48" xfId="0" applyFont="1" applyFill="1" applyBorder="1" applyAlignment="1">
      <alignment horizontal="center" vertical="top"/>
    </xf>
    <xf numFmtId="0" fontId="2" fillId="37" borderId="37" xfId="0" applyFont="1" applyFill="1" applyBorder="1" applyAlignment="1">
      <alignment horizontal="center" vertical="top"/>
    </xf>
    <xf numFmtId="0" fontId="2" fillId="37" borderId="39" xfId="0" applyFont="1" applyFill="1" applyBorder="1" applyAlignment="1">
      <alignment horizontal="center" vertical="top"/>
    </xf>
    <xf numFmtId="0" fontId="2" fillId="33" borderId="0" xfId="0" applyFont="1" applyFill="1" applyBorder="1" applyAlignment="1">
      <alignment horizontal="center" vertical="top"/>
    </xf>
    <xf numFmtId="0" fontId="2" fillId="35" borderId="21" xfId="0" applyFont="1" applyFill="1" applyBorder="1" applyAlignment="1">
      <alignment horizontal="center" vertical="top"/>
    </xf>
    <xf numFmtId="0" fontId="2" fillId="35" borderId="22" xfId="0" applyFont="1" applyFill="1" applyBorder="1" applyAlignment="1">
      <alignment horizontal="center" vertical="top"/>
    </xf>
    <xf numFmtId="0" fontId="0" fillId="38" borderId="40" xfId="0" applyFont="1" applyFill="1" applyBorder="1" applyAlignment="1">
      <alignment horizontal="center" vertical="top"/>
    </xf>
    <xf numFmtId="0" fontId="0" fillId="38" borderId="16" xfId="0" applyFont="1" applyFill="1" applyBorder="1" applyAlignment="1">
      <alignment horizontal="center" vertical="top"/>
    </xf>
    <xf numFmtId="0" fontId="2" fillId="35" borderId="49" xfId="0" applyFont="1" applyFill="1" applyBorder="1" applyAlignment="1">
      <alignment horizontal="center" vertical="top"/>
    </xf>
    <xf numFmtId="0" fontId="2" fillId="35" borderId="50" xfId="0" applyFont="1" applyFill="1" applyBorder="1" applyAlignment="1">
      <alignment horizontal="center" vertical="top"/>
    </xf>
    <xf numFmtId="0" fontId="2" fillId="35" borderId="51" xfId="0" applyFont="1" applyFill="1" applyBorder="1" applyAlignment="1">
      <alignment horizontal="center" vertical="top"/>
    </xf>
    <xf numFmtId="0" fontId="0" fillId="37" borderId="37" xfId="0" applyFont="1" applyFill="1" applyBorder="1" applyAlignment="1">
      <alignment horizontal="center" vertical="top"/>
    </xf>
    <xf numFmtId="0" fontId="0" fillId="37" borderId="39" xfId="0" applyFont="1" applyFill="1" applyBorder="1" applyAlignment="1">
      <alignment horizontal="center" vertical="top"/>
    </xf>
    <xf numFmtId="0" fontId="2" fillId="35" borderId="37" xfId="0" applyFont="1" applyFill="1" applyBorder="1" applyAlignment="1">
      <alignment horizontal="center" vertical="top"/>
    </xf>
    <xf numFmtId="0" fontId="2" fillId="35" borderId="39" xfId="0" applyFont="1" applyFill="1" applyBorder="1" applyAlignment="1">
      <alignment horizontal="center" vertical="top"/>
    </xf>
    <xf numFmtId="0" fontId="42" fillId="33" borderId="0" xfId="0" applyFont="1" applyFill="1" applyBorder="1" applyAlignment="1">
      <alignment horizontal="left" vertical="top" wrapText="1"/>
    </xf>
    <xf numFmtId="0" fontId="2" fillId="37" borderId="52" xfId="0" applyFont="1" applyFill="1" applyBorder="1" applyAlignment="1">
      <alignment horizontal="center" vertical="top"/>
    </xf>
    <xf numFmtId="0" fontId="2" fillId="35" borderId="36" xfId="0" applyFont="1" applyFill="1" applyBorder="1" applyAlignment="1">
      <alignment horizontal="center" vertical="top"/>
    </xf>
    <xf numFmtId="0" fontId="2" fillId="35" borderId="53" xfId="0" applyFont="1" applyFill="1" applyBorder="1" applyAlignment="1">
      <alignment horizontal="center" vertical="top"/>
    </xf>
    <xf numFmtId="0" fontId="2" fillId="35" borderId="54" xfId="0" applyFont="1" applyFill="1" applyBorder="1" applyAlignment="1">
      <alignment horizontal="center" vertical="top"/>
    </xf>
    <xf numFmtId="0" fontId="2" fillId="38" borderId="40" xfId="0" applyFont="1" applyFill="1" applyBorder="1" applyAlignment="1">
      <alignment horizontal="center" vertical="top"/>
    </xf>
    <xf numFmtId="0" fontId="2" fillId="38" borderId="16" xfId="0" applyFont="1" applyFill="1" applyBorder="1" applyAlignment="1">
      <alignment horizontal="center" vertical="top"/>
    </xf>
    <xf numFmtId="0" fontId="2" fillId="33" borderId="10" xfId="0" applyFont="1" applyFill="1" applyBorder="1" applyAlignment="1">
      <alignment horizontal="center" vertical="top" wrapText="1"/>
    </xf>
    <xf numFmtId="0" fontId="2" fillId="33" borderId="55" xfId="0" applyFont="1" applyFill="1" applyBorder="1" applyAlignment="1">
      <alignment horizontal="center" vertical="top" wrapText="1"/>
    </xf>
    <xf numFmtId="0" fontId="2" fillId="33" borderId="10" xfId="0" applyFont="1" applyFill="1" applyBorder="1" applyAlignment="1">
      <alignment horizontal="center" vertical="top"/>
    </xf>
    <xf numFmtId="0" fontId="2" fillId="33" borderId="55" xfId="0" applyFont="1" applyFill="1" applyBorder="1" applyAlignment="1">
      <alignment horizontal="center" vertical="top"/>
    </xf>
    <xf numFmtId="0" fontId="2" fillId="33" borderId="10" xfId="0" applyFont="1" applyFill="1" applyBorder="1" applyAlignment="1">
      <alignment horizontal="left" vertical="top"/>
    </xf>
    <xf numFmtId="0" fontId="2" fillId="33" borderId="55" xfId="0" applyFont="1" applyFill="1" applyBorder="1" applyAlignment="1">
      <alignment horizontal="left" vertical="top"/>
    </xf>
    <xf numFmtId="0" fontId="2" fillId="35" borderId="0" xfId="0" applyFont="1" applyFill="1" applyBorder="1" applyAlignment="1">
      <alignment horizontal="center" vertical="top" wrapText="1"/>
    </xf>
    <xf numFmtId="0" fontId="2" fillId="35" borderId="56" xfId="0" applyFont="1" applyFill="1" applyBorder="1" applyAlignment="1">
      <alignment horizontal="center" vertical="top" wrapText="1"/>
    </xf>
    <xf numFmtId="0" fontId="2" fillId="35" borderId="57" xfId="0" applyFont="1" applyFill="1" applyBorder="1" applyAlignment="1">
      <alignment horizontal="center" vertical="top"/>
    </xf>
    <xf numFmtId="0" fontId="2" fillId="35" borderId="58" xfId="0" applyFont="1" applyFill="1" applyBorder="1" applyAlignment="1">
      <alignment horizontal="center" vertical="top"/>
    </xf>
    <xf numFmtId="1" fontId="0" fillId="37" borderId="27" xfId="0" applyNumberFormat="1" applyFont="1" applyFill="1" applyBorder="1" applyAlignment="1">
      <alignment vertical="top"/>
    </xf>
    <xf numFmtId="1" fontId="0" fillId="35" borderId="18" xfId="0" applyNumberFormat="1"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0"/>
  <sheetViews>
    <sheetView zoomScale="75" zoomScaleNormal="75" zoomScalePageLayoutView="0" workbookViewId="0" topLeftCell="T1">
      <selection activeCell="AB48" sqref="AB48"/>
    </sheetView>
  </sheetViews>
  <sheetFormatPr defaultColWidth="10.7109375" defaultRowHeight="12.75"/>
  <cols>
    <col min="1" max="1" width="3.28125" style="1" customWidth="1"/>
    <col min="2" max="2" width="17.8515625" style="31" customWidth="1"/>
    <col min="3" max="3" width="10.7109375" style="32" customWidth="1"/>
    <col min="4" max="4" width="13.28125" style="32" customWidth="1"/>
    <col min="5" max="5" width="14.7109375" style="32" customWidth="1"/>
    <col min="6" max="6" width="12.7109375" style="31" bestFit="1" customWidth="1"/>
    <col min="7" max="7" width="14.28125" style="31" bestFit="1" customWidth="1"/>
    <col min="8" max="8" width="12.28125" style="31" bestFit="1" customWidth="1"/>
    <col min="9" max="9" width="10.7109375" style="31" customWidth="1"/>
    <col min="10" max="10" width="17.421875" style="31" customWidth="1"/>
    <col min="11" max="11" width="15.00390625" style="31" customWidth="1"/>
    <col min="12" max="12" width="14.140625" style="31" customWidth="1"/>
    <col min="13" max="13" width="10.7109375" style="31" customWidth="1"/>
    <col min="14" max="14" width="12.28125" style="31" customWidth="1"/>
    <col min="15" max="21" width="10.7109375" style="32" customWidth="1"/>
    <col min="22" max="22" width="13.421875" style="32" customWidth="1"/>
    <col min="23" max="24" width="14.57421875" style="32" customWidth="1"/>
    <col min="25" max="25" width="17.421875" style="31" customWidth="1"/>
    <col min="26" max="26" width="15.7109375" style="32" customWidth="1"/>
    <col min="27" max="27" width="13.00390625" style="32" customWidth="1"/>
    <col min="28" max="28" width="17.00390625" style="32" customWidth="1"/>
    <col min="29" max="29" width="19.28125" style="32" customWidth="1"/>
    <col min="30" max="39" width="10.7109375" style="32" customWidth="1"/>
    <col min="40" max="16384" width="10.7109375" style="32" customWidth="1"/>
  </cols>
  <sheetData>
    <row r="1" spans="2:25" s="1" customFormat="1" ht="12.75">
      <c r="B1" s="2"/>
      <c r="F1" s="2"/>
      <c r="G1" s="2"/>
      <c r="H1" s="2"/>
      <c r="I1" s="2"/>
      <c r="J1" s="2"/>
      <c r="K1" s="2"/>
      <c r="L1" s="2"/>
      <c r="M1" s="2"/>
      <c r="N1" s="2"/>
      <c r="Y1" s="2"/>
    </row>
    <row r="2" spans="2:39" s="1" customFormat="1" ht="12.75">
      <c r="B2" s="125" t="s">
        <v>16</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row>
    <row r="3" spans="2:25" s="1" customFormat="1" ht="13.5" thickBot="1">
      <c r="B3" s="2"/>
      <c r="F3" s="2"/>
      <c r="G3" s="2"/>
      <c r="H3" s="2"/>
      <c r="I3" s="2"/>
      <c r="J3" s="2"/>
      <c r="K3" s="2"/>
      <c r="L3" s="2"/>
      <c r="M3" s="2"/>
      <c r="N3" s="2"/>
      <c r="Y3" s="2"/>
    </row>
    <row r="4" spans="2:28" s="1" customFormat="1" ht="30.75" customHeight="1" thickBot="1">
      <c r="B4" s="2"/>
      <c r="C4" s="89"/>
      <c r="D4" s="90"/>
      <c r="E4" s="91"/>
      <c r="F4" s="113" t="s">
        <v>56</v>
      </c>
      <c r="G4" s="114"/>
      <c r="H4" s="114"/>
      <c r="I4" s="115"/>
      <c r="J4" s="3"/>
      <c r="K4" s="120" t="s">
        <v>74</v>
      </c>
      <c r="L4" s="121"/>
      <c r="M4" s="121"/>
      <c r="N4" s="122"/>
      <c r="O4" s="113" t="s">
        <v>75</v>
      </c>
      <c r="P4" s="114"/>
      <c r="Q4" s="114"/>
      <c r="R4" s="115"/>
      <c r="S4" s="111" t="s">
        <v>76</v>
      </c>
      <c r="T4" s="112"/>
      <c r="U4" s="112"/>
      <c r="V4" s="112"/>
      <c r="W4" s="113" t="s">
        <v>59</v>
      </c>
      <c r="X4" s="115"/>
      <c r="Y4" s="2"/>
      <c r="Z4" s="116" t="s">
        <v>77</v>
      </c>
      <c r="AA4" s="117"/>
      <c r="AB4" s="118"/>
    </row>
    <row r="5" spans="2:28" s="1" customFormat="1" ht="13.5" thickBot="1">
      <c r="B5" s="2"/>
      <c r="C5" s="92"/>
      <c r="D5" s="93"/>
      <c r="E5" s="94"/>
      <c r="F5" s="130" t="s">
        <v>2</v>
      </c>
      <c r="G5" s="131"/>
      <c r="H5" s="131"/>
      <c r="I5" s="132"/>
      <c r="J5" s="4" t="s">
        <v>11</v>
      </c>
      <c r="K5" s="120" t="s">
        <v>2</v>
      </c>
      <c r="L5" s="121"/>
      <c r="M5" s="121"/>
      <c r="N5" s="122"/>
      <c r="O5" s="139" t="s">
        <v>2</v>
      </c>
      <c r="P5" s="140"/>
      <c r="Q5" s="140"/>
      <c r="R5" s="141"/>
      <c r="S5" s="111" t="s">
        <v>2</v>
      </c>
      <c r="T5" s="112"/>
      <c r="U5" s="112"/>
      <c r="V5" s="112"/>
      <c r="W5" s="113" t="s">
        <v>2</v>
      </c>
      <c r="X5" s="115"/>
      <c r="Y5" s="2"/>
      <c r="Z5" s="111" t="s">
        <v>72</v>
      </c>
      <c r="AA5" s="112"/>
      <c r="AB5" s="119"/>
    </row>
    <row r="6" spans="2:28" s="6" customFormat="1" ht="13.5" thickBot="1">
      <c r="B6" s="6" t="s">
        <v>10</v>
      </c>
      <c r="C6" s="95" t="s">
        <v>7</v>
      </c>
      <c r="D6" s="142" t="s">
        <v>13</v>
      </c>
      <c r="E6" s="143"/>
      <c r="F6" s="135" t="s">
        <v>9</v>
      </c>
      <c r="G6" s="136"/>
      <c r="H6" s="135" t="s">
        <v>4</v>
      </c>
      <c r="I6" s="136"/>
      <c r="J6" s="7" t="s">
        <v>12</v>
      </c>
      <c r="K6" s="120" t="s">
        <v>9</v>
      </c>
      <c r="L6" s="122"/>
      <c r="M6" s="120" t="s">
        <v>4</v>
      </c>
      <c r="N6" s="122"/>
      <c r="O6" s="126" t="s">
        <v>9</v>
      </c>
      <c r="P6" s="127"/>
      <c r="Q6" s="126" t="s">
        <v>4</v>
      </c>
      <c r="R6" s="127"/>
      <c r="S6" s="123" t="s">
        <v>9</v>
      </c>
      <c r="T6" s="124"/>
      <c r="U6" s="123" t="s">
        <v>4</v>
      </c>
      <c r="V6" s="138"/>
      <c r="W6" s="76"/>
      <c r="X6" s="76"/>
      <c r="Y6" s="70"/>
      <c r="Z6" s="51"/>
      <c r="AA6" s="71"/>
      <c r="AB6" s="80"/>
    </row>
    <row r="7" spans="1:28" s="2" customFormat="1" ht="12.75">
      <c r="A7" s="8"/>
      <c r="B7" s="8"/>
      <c r="C7" s="96" t="s">
        <v>8</v>
      </c>
      <c r="D7" s="97" t="s">
        <v>0</v>
      </c>
      <c r="E7" s="98" t="s">
        <v>1</v>
      </c>
      <c r="F7" s="9" t="s">
        <v>6</v>
      </c>
      <c r="G7" s="10" t="s">
        <v>5</v>
      </c>
      <c r="H7" s="9" t="s">
        <v>6</v>
      </c>
      <c r="I7" s="10" t="s">
        <v>5</v>
      </c>
      <c r="J7" s="11" t="s">
        <v>19</v>
      </c>
      <c r="K7" s="41" t="s">
        <v>6</v>
      </c>
      <c r="L7" s="42" t="s">
        <v>5</v>
      </c>
      <c r="M7" s="41" t="s">
        <v>6</v>
      </c>
      <c r="N7" s="42" t="s">
        <v>5</v>
      </c>
      <c r="O7" s="9" t="s">
        <v>6</v>
      </c>
      <c r="P7" s="10" t="s">
        <v>5</v>
      </c>
      <c r="Q7" s="9" t="s">
        <v>6</v>
      </c>
      <c r="R7" s="10" t="s">
        <v>5</v>
      </c>
      <c r="S7" s="35" t="s">
        <v>6</v>
      </c>
      <c r="T7" s="36" t="s">
        <v>5</v>
      </c>
      <c r="U7" s="35" t="s">
        <v>6</v>
      </c>
      <c r="V7" s="47" t="s">
        <v>5</v>
      </c>
      <c r="W7" s="77" t="s">
        <v>6</v>
      </c>
      <c r="X7" s="77" t="s">
        <v>5</v>
      </c>
      <c r="Z7" s="45" t="s">
        <v>6</v>
      </c>
      <c r="AA7" s="72" t="s">
        <v>5</v>
      </c>
      <c r="AB7" s="77" t="s">
        <v>73</v>
      </c>
    </row>
    <row r="8" spans="2:28" s="13" customFormat="1" ht="12.75" hidden="1">
      <c r="B8" s="14" t="s">
        <v>17</v>
      </c>
      <c r="C8" s="92" t="s">
        <v>18</v>
      </c>
      <c r="D8" s="93" t="s">
        <v>14</v>
      </c>
      <c r="E8" s="94" t="s">
        <v>15</v>
      </c>
      <c r="F8" s="17">
        <v>537.85</v>
      </c>
      <c r="G8" s="18">
        <v>3.5</v>
      </c>
      <c r="H8" s="17">
        <v>537.48</v>
      </c>
      <c r="I8" s="19">
        <v>3.47</v>
      </c>
      <c r="J8" s="20">
        <v>90000</v>
      </c>
      <c r="K8" s="15">
        <v>119700.00000000368</v>
      </c>
      <c r="L8" s="16">
        <v>12600</v>
      </c>
      <c r="M8" s="15">
        <v>118800.0000000045</v>
      </c>
      <c r="N8" s="16">
        <v>12600</v>
      </c>
      <c r="O8" s="15">
        <v>0</v>
      </c>
      <c r="P8" s="16">
        <v>0</v>
      </c>
      <c r="Q8" s="15">
        <v>0</v>
      </c>
      <c r="R8" s="16">
        <v>0</v>
      </c>
      <c r="S8" s="15">
        <v>119700.00000000368</v>
      </c>
      <c r="T8" s="16">
        <v>12600</v>
      </c>
      <c r="U8" s="15">
        <v>118800.0000000045</v>
      </c>
      <c r="V8" s="48">
        <v>12600</v>
      </c>
      <c r="W8" s="78">
        <f>S8</f>
        <v>119700.00000000368</v>
      </c>
      <c r="X8" s="78">
        <f>T8</f>
        <v>12600</v>
      </c>
      <c r="Y8" s="14"/>
      <c r="Z8" s="21">
        <f>U8</f>
        <v>118800.0000000045</v>
      </c>
      <c r="AA8" s="52">
        <f>V8</f>
        <v>12600</v>
      </c>
      <c r="AB8" s="77"/>
    </row>
    <row r="9" spans="2:28" s="1" customFormat="1" ht="12.75">
      <c r="B9" s="2" t="s">
        <v>20</v>
      </c>
      <c r="C9" s="92" t="s">
        <v>21</v>
      </c>
      <c r="D9" s="93" t="s">
        <v>15</v>
      </c>
      <c r="E9" s="94" t="s">
        <v>22</v>
      </c>
      <c r="F9" s="9">
        <v>545.65</v>
      </c>
      <c r="G9" s="10">
        <v>3.61</v>
      </c>
      <c r="H9" s="9">
        <v>545.28</v>
      </c>
      <c r="I9" s="10">
        <v>3.58</v>
      </c>
      <c r="J9" s="22">
        <v>90000</v>
      </c>
      <c r="K9" s="37">
        <f aca="true" t="shared" si="0" ref="K9:K19">(F9-F8)*90000</f>
        <v>701999.9999999959</v>
      </c>
      <c r="L9" s="38">
        <f aca="true" t="shared" si="1" ref="L9:L19">(G9-G8)*90000</f>
        <v>9899.999999999989</v>
      </c>
      <c r="M9" s="37">
        <f aca="true" t="shared" si="2" ref="M9:M19">(H9-H8)*90000</f>
        <v>701999.9999999959</v>
      </c>
      <c r="N9" s="38">
        <f aca="true" t="shared" si="3" ref="N9:N19">(I9-I8)*90000</f>
        <v>9899.999999999989</v>
      </c>
      <c r="O9" s="23">
        <v>0</v>
      </c>
      <c r="P9" s="24">
        <v>0</v>
      </c>
      <c r="Q9" s="23">
        <v>0</v>
      </c>
      <c r="R9" s="24">
        <v>0</v>
      </c>
      <c r="S9" s="37">
        <f aca="true" t="shared" si="4" ref="S9:S20">(K9+O9)</f>
        <v>701999.9999999959</v>
      </c>
      <c r="T9" s="38">
        <f aca="true" t="shared" si="5" ref="T9:T20">(L9+P9)</f>
        <v>9899.999999999989</v>
      </c>
      <c r="U9" s="37">
        <f aca="true" t="shared" si="6" ref="U9:U20">(M9+Q9)</f>
        <v>701999.9999999959</v>
      </c>
      <c r="V9" s="49">
        <f aca="true" t="shared" si="7" ref="V9:V20">(N9+R9)</f>
        <v>9899.999999999989</v>
      </c>
      <c r="W9" s="78">
        <f>S9</f>
        <v>701999.9999999959</v>
      </c>
      <c r="X9" s="78">
        <f>T9</f>
        <v>9899.999999999989</v>
      </c>
      <c r="Y9" s="2"/>
      <c r="Z9" s="75">
        <f>W9*(1-0.6454127%)</f>
        <v>697469.2028459959</v>
      </c>
      <c r="AA9" s="73">
        <f>X9</f>
        <v>9899.999999999989</v>
      </c>
      <c r="AB9" s="81">
        <f>Z9-AA9</f>
        <v>687569.2028459959</v>
      </c>
    </row>
    <row r="10" spans="2:28" s="1" customFormat="1" ht="12.75">
      <c r="B10" s="2" t="s">
        <v>23</v>
      </c>
      <c r="C10" s="92" t="s">
        <v>25</v>
      </c>
      <c r="D10" s="93" t="s">
        <v>22</v>
      </c>
      <c r="E10" s="94" t="s">
        <v>24</v>
      </c>
      <c r="F10" s="9">
        <v>570.82</v>
      </c>
      <c r="G10" s="10">
        <v>3.63</v>
      </c>
      <c r="H10" s="9">
        <v>570.43</v>
      </c>
      <c r="I10" s="10">
        <v>3.59</v>
      </c>
      <c r="J10" s="22">
        <v>90000</v>
      </c>
      <c r="K10" s="37">
        <f t="shared" si="0"/>
        <v>2265300.0000000065</v>
      </c>
      <c r="L10" s="38">
        <f t="shared" si="1"/>
        <v>1800.0000000000016</v>
      </c>
      <c r="M10" s="37">
        <f t="shared" si="2"/>
        <v>2263499.999999998</v>
      </c>
      <c r="N10" s="38">
        <f t="shared" si="3"/>
        <v>899.9999999999808</v>
      </c>
      <c r="O10" s="23">
        <v>0</v>
      </c>
      <c r="P10" s="24">
        <v>0</v>
      </c>
      <c r="Q10" s="23">
        <v>0</v>
      </c>
      <c r="R10" s="24">
        <v>0</v>
      </c>
      <c r="S10" s="37">
        <f t="shared" si="4"/>
        <v>2265300.0000000065</v>
      </c>
      <c r="T10" s="38">
        <f t="shared" si="5"/>
        <v>1800.0000000000016</v>
      </c>
      <c r="U10" s="37">
        <f t="shared" si="6"/>
        <v>2263499.999999998</v>
      </c>
      <c r="V10" s="49">
        <f t="shared" si="7"/>
        <v>899.9999999999808</v>
      </c>
      <c r="W10" s="78">
        <f aca="true" t="shared" si="8" ref="W10:W19">S10</f>
        <v>2265300.0000000065</v>
      </c>
      <c r="X10" s="78">
        <f aca="true" t="shared" si="9" ref="X10:X19">T10</f>
        <v>1800.0000000000016</v>
      </c>
      <c r="Y10" s="2"/>
      <c r="Z10" s="75">
        <f aca="true" t="shared" si="10" ref="Z10:Z19">W10*(1-0.6454127%)</f>
        <v>2250679.4661069065</v>
      </c>
      <c r="AA10" s="73">
        <f aca="true" t="shared" si="11" ref="AA10:AA20">X10</f>
        <v>1800.0000000000016</v>
      </c>
      <c r="AB10" s="81">
        <f aca="true" t="shared" si="12" ref="AB10:AB20">Z10-AA10</f>
        <v>2248879.4661069065</v>
      </c>
    </row>
    <row r="11" spans="2:28" s="1" customFormat="1" ht="12.75">
      <c r="B11" s="2" t="s">
        <v>26</v>
      </c>
      <c r="C11" s="92" t="s">
        <v>27</v>
      </c>
      <c r="D11" s="93" t="s">
        <v>24</v>
      </c>
      <c r="E11" s="94" t="s">
        <v>28</v>
      </c>
      <c r="F11" s="9">
        <v>638.84</v>
      </c>
      <c r="G11" s="10">
        <v>3.63</v>
      </c>
      <c r="H11" s="9">
        <v>638.4</v>
      </c>
      <c r="I11" s="10">
        <v>3.6</v>
      </c>
      <c r="J11" s="22">
        <v>90000</v>
      </c>
      <c r="K11" s="37">
        <f t="shared" si="0"/>
        <v>6121799.999999998</v>
      </c>
      <c r="L11" s="38">
        <f t="shared" si="1"/>
        <v>0</v>
      </c>
      <c r="M11" s="37">
        <f t="shared" si="2"/>
        <v>6117300.000000003</v>
      </c>
      <c r="N11" s="38">
        <f t="shared" si="3"/>
        <v>900.0000000000208</v>
      </c>
      <c r="O11" s="23">
        <v>0</v>
      </c>
      <c r="P11" s="24">
        <v>0</v>
      </c>
      <c r="Q11" s="23">
        <v>0</v>
      </c>
      <c r="R11" s="24">
        <v>0</v>
      </c>
      <c r="S11" s="37">
        <f t="shared" si="4"/>
        <v>6121799.999999998</v>
      </c>
      <c r="T11" s="38">
        <f t="shared" si="5"/>
        <v>0</v>
      </c>
      <c r="U11" s="37">
        <f t="shared" si="6"/>
        <v>6117300.000000003</v>
      </c>
      <c r="V11" s="49">
        <f t="shared" si="7"/>
        <v>900.0000000000208</v>
      </c>
      <c r="W11" s="78">
        <f t="shared" si="8"/>
        <v>6121799.999999998</v>
      </c>
      <c r="X11" s="78">
        <f t="shared" si="9"/>
        <v>0</v>
      </c>
      <c r="Y11" s="2"/>
      <c r="Z11" s="75">
        <f t="shared" si="10"/>
        <v>6082289.125331398</v>
      </c>
      <c r="AA11" s="73">
        <f t="shared" si="11"/>
        <v>0</v>
      </c>
      <c r="AB11" s="81">
        <f t="shared" si="12"/>
        <v>6082289.125331398</v>
      </c>
    </row>
    <row r="12" spans="2:28" s="1" customFormat="1" ht="12.75">
      <c r="B12" s="2" t="s">
        <v>29</v>
      </c>
      <c r="C12" s="92" t="s">
        <v>30</v>
      </c>
      <c r="D12" s="93" t="s">
        <v>28</v>
      </c>
      <c r="E12" s="94" t="s">
        <v>31</v>
      </c>
      <c r="F12" s="9">
        <v>699.1</v>
      </c>
      <c r="G12" s="10">
        <v>3.63</v>
      </c>
      <c r="H12" s="9">
        <v>698.63</v>
      </c>
      <c r="I12" s="10">
        <v>3.6</v>
      </c>
      <c r="J12" s="22">
        <v>90000</v>
      </c>
      <c r="K12" s="37">
        <f t="shared" si="0"/>
        <v>5423399.999999999</v>
      </c>
      <c r="L12" s="38">
        <f t="shared" si="1"/>
        <v>0</v>
      </c>
      <c r="M12" s="37">
        <f t="shared" si="2"/>
        <v>5420700.000000002</v>
      </c>
      <c r="N12" s="38">
        <f t="shared" si="3"/>
        <v>0</v>
      </c>
      <c r="O12" s="23">
        <v>0</v>
      </c>
      <c r="P12" s="24">
        <v>0</v>
      </c>
      <c r="Q12" s="23">
        <v>0</v>
      </c>
      <c r="R12" s="24">
        <v>0</v>
      </c>
      <c r="S12" s="37">
        <f t="shared" si="4"/>
        <v>5423399.999999999</v>
      </c>
      <c r="T12" s="38">
        <f t="shared" si="5"/>
        <v>0</v>
      </c>
      <c r="U12" s="37">
        <f t="shared" si="6"/>
        <v>5420700.000000002</v>
      </c>
      <c r="V12" s="49">
        <f t="shared" si="7"/>
        <v>0</v>
      </c>
      <c r="W12" s="78">
        <f t="shared" si="8"/>
        <v>5423399.999999999</v>
      </c>
      <c r="X12" s="78">
        <f t="shared" si="9"/>
        <v>0</v>
      </c>
      <c r="Y12" s="2"/>
      <c r="Z12" s="75">
        <f t="shared" si="10"/>
        <v>5388396.687628199</v>
      </c>
      <c r="AA12" s="73">
        <f t="shared" si="11"/>
        <v>0</v>
      </c>
      <c r="AB12" s="81">
        <f t="shared" si="12"/>
        <v>5388396.687628199</v>
      </c>
    </row>
    <row r="13" spans="2:28" s="1" customFormat="1" ht="12.75">
      <c r="B13" s="2" t="s">
        <v>32</v>
      </c>
      <c r="C13" s="92" t="s">
        <v>33</v>
      </c>
      <c r="D13" s="93" t="s">
        <v>31</v>
      </c>
      <c r="E13" s="94" t="s">
        <v>34</v>
      </c>
      <c r="F13" s="9">
        <v>758.19</v>
      </c>
      <c r="G13" s="10">
        <v>3.63</v>
      </c>
      <c r="H13" s="9">
        <v>757.68</v>
      </c>
      <c r="I13" s="10">
        <v>3.6</v>
      </c>
      <c r="J13" s="22">
        <v>90000</v>
      </c>
      <c r="K13" s="37">
        <f t="shared" si="0"/>
        <v>5318100.000000003</v>
      </c>
      <c r="L13" s="38">
        <f t="shared" si="1"/>
        <v>0</v>
      </c>
      <c r="M13" s="37">
        <f t="shared" si="2"/>
        <v>5314499.999999996</v>
      </c>
      <c r="N13" s="38">
        <f t="shared" si="3"/>
        <v>0</v>
      </c>
      <c r="O13" s="23">
        <v>0</v>
      </c>
      <c r="P13" s="24">
        <v>0</v>
      </c>
      <c r="Q13" s="23">
        <v>0</v>
      </c>
      <c r="R13" s="24">
        <v>0</v>
      </c>
      <c r="S13" s="37">
        <f t="shared" si="4"/>
        <v>5318100.000000003</v>
      </c>
      <c r="T13" s="38">
        <f t="shared" si="5"/>
        <v>0</v>
      </c>
      <c r="U13" s="37">
        <f t="shared" si="6"/>
        <v>5314499.999999996</v>
      </c>
      <c r="V13" s="49">
        <f t="shared" si="7"/>
        <v>0</v>
      </c>
      <c r="W13" s="78">
        <f t="shared" si="8"/>
        <v>5318100.000000003</v>
      </c>
      <c r="X13" s="78">
        <f t="shared" si="9"/>
        <v>0</v>
      </c>
      <c r="Y13" s="2"/>
      <c r="Z13" s="75">
        <f t="shared" si="10"/>
        <v>5283776.307201303</v>
      </c>
      <c r="AA13" s="73">
        <f t="shared" si="11"/>
        <v>0</v>
      </c>
      <c r="AB13" s="81">
        <f t="shared" si="12"/>
        <v>5283776.307201303</v>
      </c>
    </row>
    <row r="14" spans="2:28" s="1" customFormat="1" ht="12.75">
      <c r="B14" s="2" t="s">
        <v>35</v>
      </c>
      <c r="C14" s="92" t="s">
        <v>36</v>
      </c>
      <c r="D14" s="93" t="s">
        <v>34</v>
      </c>
      <c r="E14" s="94" t="s">
        <v>37</v>
      </c>
      <c r="F14" s="9">
        <v>797.54</v>
      </c>
      <c r="G14" s="10">
        <v>3.63</v>
      </c>
      <c r="H14" s="9">
        <v>797</v>
      </c>
      <c r="I14" s="10">
        <v>3.6</v>
      </c>
      <c r="J14" s="22">
        <v>90000</v>
      </c>
      <c r="K14" s="37">
        <f t="shared" si="0"/>
        <v>3541499.9999999916</v>
      </c>
      <c r="L14" s="38">
        <f t="shared" si="1"/>
        <v>0</v>
      </c>
      <c r="M14" s="37">
        <f t="shared" si="2"/>
        <v>3538800.0000000047</v>
      </c>
      <c r="N14" s="38">
        <f t="shared" si="3"/>
        <v>0</v>
      </c>
      <c r="O14" s="23">
        <v>0</v>
      </c>
      <c r="P14" s="24">
        <v>0</v>
      </c>
      <c r="Q14" s="23">
        <v>0</v>
      </c>
      <c r="R14" s="24">
        <v>0</v>
      </c>
      <c r="S14" s="37">
        <f t="shared" si="4"/>
        <v>3541499.9999999916</v>
      </c>
      <c r="T14" s="38">
        <f t="shared" si="5"/>
        <v>0</v>
      </c>
      <c r="U14" s="37">
        <f t="shared" si="6"/>
        <v>3538800.0000000047</v>
      </c>
      <c r="V14" s="49">
        <f t="shared" si="7"/>
        <v>0</v>
      </c>
      <c r="W14" s="78">
        <f t="shared" si="8"/>
        <v>3541499.9999999916</v>
      </c>
      <c r="X14" s="78">
        <f t="shared" si="9"/>
        <v>0</v>
      </c>
      <c r="Y14" s="2"/>
      <c r="Z14" s="75">
        <f t="shared" si="10"/>
        <v>3518642.7092294917</v>
      </c>
      <c r="AA14" s="73">
        <f t="shared" si="11"/>
        <v>0</v>
      </c>
      <c r="AB14" s="81">
        <f t="shared" si="12"/>
        <v>3518642.7092294917</v>
      </c>
    </row>
    <row r="15" spans="2:28" s="1" customFormat="1" ht="12.75">
      <c r="B15" s="2" t="s">
        <v>38</v>
      </c>
      <c r="C15" s="92" t="s">
        <v>39</v>
      </c>
      <c r="D15" s="93" t="s">
        <v>37</v>
      </c>
      <c r="E15" s="94" t="s">
        <v>40</v>
      </c>
      <c r="F15" s="9">
        <v>817.82</v>
      </c>
      <c r="G15" s="10">
        <v>3.64</v>
      </c>
      <c r="H15" s="9">
        <v>817.27</v>
      </c>
      <c r="I15" s="10">
        <v>3.6</v>
      </c>
      <c r="J15" s="22">
        <v>90000</v>
      </c>
      <c r="K15" s="37">
        <f t="shared" si="0"/>
        <v>1825200.0000000077</v>
      </c>
      <c r="L15" s="38">
        <f t="shared" si="1"/>
        <v>900.0000000000208</v>
      </c>
      <c r="M15" s="37">
        <f t="shared" si="2"/>
        <v>1824299.9999999984</v>
      </c>
      <c r="N15" s="38">
        <f t="shared" si="3"/>
        <v>0</v>
      </c>
      <c r="O15" s="23">
        <v>0</v>
      </c>
      <c r="P15" s="24">
        <v>0</v>
      </c>
      <c r="Q15" s="23">
        <v>0</v>
      </c>
      <c r="R15" s="24">
        <v>0</v>
      </c>
      <c r="S15" s="37">
        <f t="shared" si="4"/>
        <v>1825200.0000000077</v>
      </c>
      <c r="T15" s="38">
        <f t="shared" si="5"/>
        <v>900.0000000000208</v>
      </c>
      <c r="U15" s="37">
        <f t="shared" si="6"/>
        <v>1824299.9999999984</v>
      </c>
      <c r="V15" s="49">
        <f t="shared" si="7"/>
        <v>0</v>
      </c>
      <c r="W15" s="78">
        <f t="shared" si="8"/>
        <v>1825200.0000000077</v>
      </c>
      <c r="X15" s="78">
        <f t="shared" si="9"/>
        <v>900.0000000000208</v>
      </c>
      <c r="Y15" s="2"/>
      <c r="Z15" s="75">
        <f t="shared" si="10"/>
        <v>1813419.9273996076</v>
      </c>
      <c r="AA15" s="73">
        <f t="shared" si="11"/>
        <v>900.0000000000208</v>
      </c>
      <c r="AB15" s="81">
        <f t="shared" si="12"/>
        <v>1812519.9273996076</v>
      </c>
    </row>
    <row r="16" spans="2:28" s="1" customFormat="1" ht="12.75">
      <c r="B16" s="2" t="s">
        <v>41</v>
      </c>
      <c r="C16" s="92" t="s">
        <v>42</v>
      </c>
      <c r="D16" s="93" t="s">
        <v>40</v>
      </c>
      <c r="E16" s="94" t="s">
        <v>43</v>
      </c>
      <c r="F16" s="9">
        <v>829.31</v>
      </c>
      <c r="G16" s="10">
        <v>3.67</v>
      </c>
      <c r="H16" s="9">
        <v>828.73</v>
      </c>
      <c r="I16" s="10">
        <v>3.64</v>
      </c>
      <c r="J16" s="22">
        <v>90000</v>
      </c>
      <c r="K16" s="37">
        <f t="shared" si="0"/>
        <v>1034099.9999999906</v>
      </c>
      <c r="L16" s="38">
        <f t="shared" si="1"/>
        <v>2699.9999999999823</v>
      </c>
      <c r="M16" s="37">
        <f t="shared" si="2"/>
        <v>1031400.0000000033</v>
      </c>
      <c r="N16" s="38">
        <f t="shared" si="3"/>
        <v>3600.000000000003</v>
      </c>
      <c r="O16" s="23">
        <v>0</v>
      </c>
      <c r="P16" s="24">
        <v>0</v>
      </c>
      <c r="Q16" s="23">
        <v>0</v>
      </c>
      <c r="R16" s="24">
        <v>0</v>
      </c>
      <c r="S16" s="37">
        <f t="shared" si="4"/>
        <v>1034099.9999999906</v>
      </c>
      <c r="T16" s="38">
        <f t="shared" si="5"/>
        <v>2699.9999999999823</v>
      </c>
      <c r="U16" s="37">
        <f t="shared" si="6"/>
        <v>1031400.0000000033</v>
      </c>
      <c r="V16" s="49">
        <f t="shared" si="7"/>
        <v>3600.000000000003</v>
      </c>
      <c r="W16" s="78">
        <f t="shared" si="8"/>
        <v>1034099.9999999906</v>
      </c>
      <c r="X16" s="78">
        <f t="shared" si="9"/>
        <v>2699.9999999999823</v>
      </c>
      <c r="Y16" s="2"/>
      <c r="Z16" s="75">
        <f t="shared" si="10"/>
        <v>1027425.7872692907</v>
      </c>
      <c r="AA16" s="73">
        <f t="shared" si="11"/>
        <v>2699.9999999999823</v>
      </c>
      <c r="AB16" s="81">
        <f t="shared" si="12"/>
        <v>1024725.7872692907</v>
      </c>
    </row>
    <row r="17" spans="2:28" s="1" customFormat="1" ht="12.75">
      <c r="B17" s="2" t="s">
        <v>44</v>
      </c>
      <c r="C17" s="92" t="s">
        <v>46</v>
      </c>
      <c r="D17" s="93" t="s">
        <v>43</v>
      </c>
      <c r="E17" s="94" t="s">
        <v>47</v>
      </c>
      <c r="F17" s="9">
        <v>835.04</v>
      </c>
      <c r="G17" s="10">
        <v>3.74</v>
      </c>
      <c r="H17" s="9">
        <v>834.46</v>
      </c>
      <c r="I17" s="10">
        <v>3.7</v>
      </c>
      <c r="J17" s="22">
        <v>90000</v>
      </c>
      <c r="K17" s="37">
        <f t="shared" si="0"/>
        <v>515700.00000000163</v>
      </c>
      <c r="L17" s="38">
        <f t="shared" si="1"/>
        <v>6300.0000000000255</v>
      </c>
      <c r="M17" s="37">
        <f t="shared" si="2"/>
        <v>515700.00000000163</v>
      </c>
      <c r="N17" s="38">
        <f t="shared" si="3"/>
        <v>5400.000000000005</v>
      </c>
      <c r="O17" s="23">
        <v>0</v>
      </c>
      <c r="P17" s="24">
        <v>0</v>
      </c>
      <c r="Q17" s="23">
        <v>0</v>
      </c>
      <c r="R17" s="24">
        <v>0</v>
      </c>
      <c r="S17" s="37">
        <f t="shared" si="4"/>
        <v>515700.00000000163</v>
      </c>
      <c r="T17" s="38">
        <f t="shared" si="5"/>
        <v>6300.0000000000255</v>
      </c>
      <c r="U17" s="37">
        <f t="shared" si="6"/>
        <v>515700.00000000163</v>
      </c>
      <c r="V17" s="49">
        <f t="shared" si="7"/>
        <v>5400.000000000005</v>
      </c>
      <c r="W17" s="78">
        <f t="shared" si="8"/>
        <v>515700.00000000163</v>
      </c>
      <c r="X17" s="78">
        <f t="shared" si="9"/>
        <v>6300.0000000000255</v>
      </c>
      <c r="Y17" s="2"/>
      <c r="Z17" s="75">
        <f t="shared" si="10"/>
        <v>512371.6067061016</v>
      </c>
      <c r="AA17" s="73">
        <f t="shared" si="11"/>
        <v>6300.0000000000255</v>
      </c>
      <c r="AB17" s="81">
        <f t="shared" si="12"/>
        <v>506071.6067061016</v>
      </c>
    </row>
    <row r="18" spans="2:28" s="1" customFormat="1" ht="12.75">
      <c r="B18" s="2" t="s">
        <v>45</v>
      </c>
      <c r="C18" s="92" t="s">
        <v>48</v>
      </c>
      <c r="D18" s="93" t="s">
        <v>47</v>
      </c>
      <c r="E18" s="94" t="s">
        <v>49</v>
      </c>
      <c r="F18" s="9">
        <v>838.35</v>
      </c>
      <c r="G18" s="10">
        <v>3.83</v>
      </c>
      <c r="H18" s="9">
        <v>837.76</v>
      </c>
      <c r="I18" s="10">
        <v>3.79</v>
      </c>
      <c r="J18" s="22">
        <v>90000</v>
      </c>
      <c r="K18" s="37">
        <f t="shared" si="0"/>
        <v>297900.0000000053</v>
      </c>
      <c r="L18" s="38">
        <f t="shared" si="1"/>
        <v>8099.999999999987</v>
      </c>
      <c r="M18" s="37">
        <f t="shared" si="2"/>
        <v>296999.9999999959</v>
      </c>
      <c r="N18" s="38">
        <f t="shared" si="3"/>
        <v>8099.999999999987</v>
      </c>
      <c r="O18" s="23">
        <v>0</v>
      </c>
      <c r="P18" s="24">
        <v>0</v>
      </c>
      <c r="Q18" s="23">
        <v>0</v>
      </c>
      <c r="R18" s="24">
        <v>0</v>
      </c>
      <c r="S18" s="37">
        <f t="shared" si="4"/>
        <v>297900.0000000053</v>
      </c>
      <c r="T18" s="38">
        <f t="shared" si="5"/>
        <v>8099.999999999987</v>
      </c>
      <c r="U18" s="37">
        <f t="shared" si="6"/>
        <v>296999.9999999959</v>
      </c>
      <c r="V18" s="49">
        <f t="shared" si="7"/>
        <v>8099.999999999987</v>
      </c>
      <c r="W18" s="78">
        <f t="shared" si="8"/>
        <v>297900.0000000053</v>
      </c>
      <c r="X18" s="78">
        <f t="shared" si="9"/>
        <v>8099.999999999987</v>
      </c>
      <c r="Y18" s="2"/>
      <c r="Z18" s="75">
        <f t="shared" si="10"/>
        <v>295977.31556670525</v>
      </c>
      <c r="AA18" s="73">
        <f t="shared" si="11"/>
        <v>8099.999999999987</v>
      </c>
      <c r="AB18" s="81">
        <f t="shared" si="12"/>
        <v>287877.31556670525</v>
      </c>
    </row>
    <row r="19" spans="2:28" s="1" customFormat="1" ht="12.75">
      <c r="B19" s="2" t="s">
        <v>50</v>
      </c>
      <c r="C19" s="92" t="s">
        <v>51</v>
      </c>
      <c r="D19" s="93" t="s">
        <v>49</v>
      </c>
      <c r="E19" s="94" t="s">
        <v>52</v>
      </c>
      <c r="F19" s="9">
        <v>840.42</v>
      </c>
      <c r="G19" s="10">
        <v>3.99</v>
      </c>
      <c r="H19" s="9">
        <v>839.84</v>
      </c>
      <c r="I19" s="10">
        <v>3.95</v>
      </c>
      <c r="J19" s="22">
        <v>90000</v>
      </c>
      <c r="K19" s="37">
        <f t="shared" si="0"/>
        <v>186299.99999999427</v>
      </c>
      <c r="L19" s="38">
        <f t="shared" si="1"/>
        <v>14400.000000000013</v>
      </c>
      <c r="M19" s="37">
        <f t="shared" si="2"/>
        <v>187200.0000000037</v>
      </c>
      <c r="N19" s="38">
        <f t="shared" si="3"/>
        <v>14400.000000000013</v>
      </c>
      <c r="O19" s="23">
        <v>0</v>
      </c>
      <c r="P19" s="24">
        <v>0</v>
      </c>
      <c r="Q19" s="23">
        <v>0</v>
      </c>
      <c r="R19" s="24">
        <v>0</v>
      </c>
      <c r="S19" s="37">
        <f t="shared" si="4"/>
        <v>186299.99999999427</v>
      </c>
      <c r="T19" s="38">
        <f t="shared" si="5"/>
        <v>14400.000000000013</v>
      </c>
      <c r="U19" s="37">
        <f t="shared" si="6"/>
        <v>187200.0000000037</v>
      </c>
      <c r="V19" s="49">
        <f t="shared" si="7"/>
        <v>14400.000000000013</v>
      </c>
      <c r="W19" s="78">
        <f t="shared" si="8"/>
        <v>186299.99999999427</v>
      </c>
      <c r="X19" s="78">
        <f t="shared" si="9"/>
        <v>14400.000000000013</v>
      </c>
      <c r="Y19" s="2"/>
      <c r="Z19" s="75">
        <f t="shared" si="10"/>
        <v>185097.5961398943</v>
      </c>
      <c r="AA19" s="73">
        <f t="shared" si="11"/>
        <v>14400.000000000013</v>
      </c>
      <c r="AB19" s="81">
        <f t="shared" si="12"/>
        <v>170697.5961398943</v>
      </c>
    </row>
    <row r="20" spans="2:28" s="1" customFormat="1" ht="12.75">
      <c r="B20" s="2" t="s">
        <v>53</v>
      </c>
      <c r="C20" s="92" t="s">
        <v>54</v>
      </c>
      <c r="D20" s="93" t="s">
        <v>52</v>
      </c>
      <c r="E20" s="94" t="s">
        <v>55</v>
      </c>
      <c r="F20" s="9" t="s">
        <v>57</v>
      </c>
      <c r="G20" s="10" t="s">
        <v>57</v>
      </c>
      <c r="H20" s="9">
        <v>840.41</v>
      </c>
      <c r="I20" s="10">
        <v>3.98</v>
      </c>
      <c r="J20" s="22">
        <v>90000</v>
      </c>
      <c r="K20" s="37">
        <v>0</v>
      </c>
      <c r="L20" s="38">
        <v>0</v>
      </c>
      <c r="M20" s="37">
        <f>(H20-H19)*90000</f>
        <v>51299.99999999427</v>
      </c>
      <c r="N20" s="38">
        <f>(I20-I19)*90000</f>
        <v>2699.9999999999823</v>
      </c>
      <c r="O20" s="23">
        <v>0</v>
      </c>
      <c r="P20" s="24">
        <v>0</v>
      </c>
      <c r="Q20" s="23">
        <v>0</v>
      </c>
      <c r="R20" s="24">
        <v>0</v>
      </c>
      <c r="S20" s="37">
        <f t="shared" si="4"/>
        <v>0</v>
      </c>
      <c r="T20" s="38">
        <f t="shared" si="5"/>
        <v>0</v>
      </c>
      <c r="U20" s="37">
        <f t="shared" si="6"/>
        <v>51299.99999999427</v>
      </c>
      <c r="V20" s="49">
        <f t="shared" si="7"/>
        <v>2699.9999999999823</v>
      </c>
      <c r="W20" s="78">
        <f>U20</f>
        <v>51299.99999999427</v>
      </c>
      <c r="X20" s="78">
        <f>V20</f>
        <v>2699.9999999999823</v>
      </c>
      <c r="Y20" s="2"/>
      <c r="Z20" s="75">
        <f>W20*(1-2.2266469%)</f>
        <v>50157.7301402944</v>
      </c>
      <c r="AA20" s="73">
        <f t="shared" si="11"/>
        <v>2699.9999999999823</v>
      </c>
      <c r="AB20" s="81">
        <f t="shared" si="12"/>
        <v>47457.730140294414</v>
      </c>
    </row>
    <row r="21" spans="2:28" s="1" customFormat="1" ht="13.5" thickBot="1">
      <c r="B21" s="2"/>
      <c r="C21" s="99"/>
      <c r="D21" s="100"/>
      <c r="E21" s="101"/>
      <c r="F21" s="26"/>
      <c r="G21" s="27"/>
      <c r="H21" s="26"/>
      <c r="I21" s="27"/>
      <c r="J21" s="28"/>
      <c r="K21" s="39"/>
      <c r="L21" s="40"/>
      <c r="M21" s="39"/>
      <c r="N21" s="40"/>
      <c r="O21" s="29"/>
      <c r="P21" s="30"/>
      <c r="Q21" s="29"/>
      <c r="R21" s="30"/>
      <c r="S21" s="39"/>
      <c r="T21" s="40"/>
      <c r="U21" s="39"/>
      <c r="V21" s="50"/>
      <c r="W21" s="79"/>
      <c r="X21" s="79"/>
      <c r="Y21" s="2"/>
      <c r="Z21" s="46"/>
      <c r="AA21" s="74"/>
      <c r="AB21" s="82"/>
    </row>
    <row r="22" spans="2:25" s="1" customFormat="1" ht="21" customHeight="1" thickBot="1">
      <c r="B22" s="2"/>
      <c r="F22" s="2"/>
      <c r="G22" s="2"/>
      <c r="H22" s="2"/>
      <c r="I22" s="2"/>
      <c r="J22" s="2"/>
      <c r="K22" s="2"/>
      <c r="L22" s="2"/>
      <c r="M22" s="2"/>
      <c r="N22" s="2"/>
      <c r="Y22" s="2"/>
    </row>
    <row r="23" spans="2:28" s="1" customFormat="1" ht="13.5" thickBot="1">
      <c r="B23" s="2"/>
      <c r="C23" s="89"/>
      <c r="D23" s="90"/>
      <c r="E23" s="91"/>
      <c r="F23" s="113" t="s">
        <v>56</v>
      </c>
      <c r="G23" s="114"/>
      <c r="H23" s="114"/>
      <c r="I23" s="115"/>
      <c r="J23" s="3"/>
      <c r="K23" s="120" t="s">
        <v>74</v>
      </c>
      <c r="L23" s="121"/>
      <c r="M23" s="121"/>
      <c r="N23" s="122"/>
      <c r="O23" s="113" t="s">
        <v>75</v>
      </c>
      <c r="P23" s="114"/>
      <c r="Q23" s="114"/>
      <c r="R23" s="115"/>
      <c r="S23" s="111" t="s">
        <v>76</v>
      </c>
      <c r="T23" s="112"/>
      <c r="U23" s="112"/>
      <c r="V23" s="112"/>
      <c r="W23" s="113" t="s">
        <v>59</v>
      </c>
      <c r="X23" s="115"/>
      <c r="Y23" s="2"/>
      <c r="Z23" s="150" t="s">
        <v>71</v>
      </c>
      <c r="AA23" s="150"/>
      <c r="AB23" s="151"/>
    </row>
    <row r="24" spans="2:28" s="1" customFormat="1" ht="13.5" thickBot="1">
      <c r="B24" s="2"/>
      <c r="C24" s="92"/>
      <c r="D24" s="93"/>
      <c r="E24" s="94"/>
      <c r="F24" s="130" t="s">
        <v>3</v>
      </c>
      <c r="G24" s="131"/>
      <c r="H24" s="131"/>
      <c r="I24" s="132"/>
      <c r="J24" s="4" t="s">
        <v>11</v>
      </c>
      <c r="K24" s="111" t="s">
        <v>3</v>
      </c>
      <c r="L24" s="112"/>
      <c r="M24" s="112"/>
      <c r="N24" s="119"/>
      <c r="O24" s="113" t="s">
        <v>3</v>
      </c>
      <c r="P24" s="114"/>
      <c r="Q24" s="114"/>
      <c r="R24" s="115"/>
      <c r="S24" s="120" t="s">
        <v>3</v>
      </c>
      <c r="T24" s="121"/>
      <c r="U24" s="121"/>
      <c r="V24" s="122"/>
      <c r="W24" s="113" t="s">
        <v>3</v>
      </c>
      <c r="X24" s="115"/>
      <c r="Y24" s="2"/>
      <c r="Z24" s="152" t="s">
        <v>3</v>
      </c>
      <c r="AA24" s="152"/>
      <c r="AB24" s="153"/>
    </row>
    <row r="25" spans="2:28" s="1" customFormat="1" ht="19.5" customHeight="1" thickBot="1">
      <c r="B25" s="2" t="s">
        <v>10</v>
      </c>
      <c r="C25" s="96" t="s">
        <v>7</v>
      </c>
      <c r="D25" s="128" t="s">
        <v>13</v>
      </c>
      <c r="E25" s="129"/>
      <c r="F25" s="135" t="s">
        <v>9</v>
      </c>
      <c r="G25" s="136"/>
      <c r="H25" s="135" t="s">
        <v>4</v>
      </c>
      <c r="I25" s="136"/>
      <c r="J25" s="7" t="s">
        <v>12</v>
      </c>
      <c r="K25" s="43" t="s">
        <v>9</v>
      </c>
      <c r="L25" s="44"/>
      <c r="M25" s="43" t="s">
        <v>4</v>
      </c>
      <c r="N25" s="44"/>
      <c r="O25" s="33" t="s">
        <v>9</v>
      </c>
      <c r="P25" s="34"/>
      <c r="Q25" s="33" t="s">
        <v>4</v>
      </c>
      <c r="R25" s="34"/>
      <c r="S25" s="133" t="s">
        <v>9</v>
      </c>
      <c r="T25" s="134"/>
      <c r="U25" s="133" t="s">
        <v>4</v>
      </c>
      <c r="V25" s="134"/>
      <c r="W25" s="76"/>
      <c r="X25" s="76"/>
      <c r="Y25" s="2"/>
      <c r="Z25" s="51"/>
      <c r="AA25" s="71"/>
      <c r="AB25" s="84"/>
    </row>
    <row r="26" spans="2:28" s="1" customFormat="1" ht="12.75">
      <c r="B26" s="8"/>
      <c r="C26" s="96" t="s">
        <v>8</v>
      </c>
      <c r="D26" s="97" t="s">
        <v>0</v>
      </c>
      <c r="E26" s="98" t="s">
        <v>1</v>
      </c>
      <c r="F26" s="9" t="s">
        <v>6</v>
      </c>
      <c r="G26" s="10" t="s">
        <v>5</v>
      </c>
      <c r="H26" s="9" t="s">
        <v>6</v>
      </c>
      <c r="I26" s="10" t="s">
        <v>5</v>
      </c>
      <c r="J26" s="11" t="s">
        <v>19</v>
      </c>
      <c r="K26" s="35" t="s">
        <v>6</v>
      </c>
      <c r="L26" s="36" t="s">
        <v>5</v>
      </c>
      <c r="M26" s="35" t="s">
        <v>6</v>
      </c>
      <c r="N26" s="36" t="s">
        <v>5</v>
      </c>
      <c r="O26" s="9" t="s">
        <v>6</v>
      </c>
      <c r="P26" s="10" t="s">
        <v>5</v>
      </c>
      <c r="Q26" s="9" t="s">
        <v>6</v>
      </c>
      <c r="R26" s="10" t="s">
        <v>5</v>
      </c>
      <c r="S26" s="35" t="s">
        <v>6</v>
      </c>
      <c r="T26" s="36" t="s">
        <v>5</v>
      </c>
      <c r="U26" s="35" t="s">
        <v>6</v>
      </c>
      <c r="V26" s="36" t="s">
        <v>5</v>
      </c>
      <c r="W26" s="77" t="s">
        <v>6</v>
      </c>
      <c r="X26" s="77" t="s">
        <v>5</v>
      </c>
      <c r="Y26" s="2"/>
      <c r="Z26" s="45" t="s">
        <v>6</v>
      </c>
      <c r="AA26" s="72" t="s">
        <v>5</v>
      </c>
      <c r="AB26" s="77" t="s">
        <v>73</v>
      </c>
    </row>
    <row r="27" spans="2:28" s="1" customFormat="1" ht="12.75" hidden="1">
      <c r="B27" s="2" t="s">
        <v>17</v>
      </c>
      <c r="C27" s="92" t="s">
        <v>18</v>
      </c>
      <c r="D27" s="93" t="s">
        <v>14</v>
      </c>
      <c r="E27" s="94" t="s">
        <v>15</v>
      </c>
      <c r="F27" s="9">
        <v>444.69</v>
      </c>
      <c r="G27" s="10">
        <v>1.22</v>
      </c>
      <c r="H27" s="9">
        <v>444.38</v>
      </c>
      <c r="I27" s="10">
        <v>1.12</v>
      </c>
      <c r="J27" s="22">
        <v>90000</v>
      </c>
      <c r="K27" s="37">
        <v>105300.00000000143</v>
      </c>
      <c r="L27" s="38">
        <v>12600</v>
      </c>
      <c r="M27" s="37">
        <v>105300.00000000143</v>
      </c>
      <c r="N27" s="38">
        <v>11700</v>
      </c>
      <c r="O27" s="23">
        <v>0</v>
      </c>
      <c r="P27" s="24">
        <v>0</v>
      </c>
      <c r="Q27" s="23">
        <v>0</v>
      </c>
      <c r="R27" s="24">
        <v>0</v>
      </c>
      <c r="S27" s="37">
        <v>105300.00000000143</v>
      </c>
      <c r="T27" s="38">
        <v>12600</v>
      </c>
      <c r="U27" s="37">
        <v>105300.00000000143</v>
      </c>
      <c r="V27" s="38">
        <v>11700</v>
      </c>
      <c r="W27" s="78">
        <f>S27</f>
        <v>105300.00000000143</v>
      </c>
      <c r="X27" s="78">
        <f>T27</f>
        <v>12600</v>
      </c>
      <c r="Y27" s="2"/>
      <c r="Z27" s="21">
        <f>U27</f>
        <v>105300.00000000143</v>
      </c>
      <c r="AA27" s="52">
        <f>V27</f>
        <v>11700</v>
      </c>
      <c r="AB27" s="77"/>
    </row>
    <row r="28" spans="2:28" s="1" customFormat="1" ht="12.75">
      <c r="B28" s="2" t="s">
        <v>20</v>
      </c>
      <c r="C28" s="92" t="s">
        <v>21</v>
      </c>
      <c r="D28" s="93" t="s">
        <v>15</v>
      </c>
      <c r="E28" s="94" t="s">
        <v>22</v>
      </c>
      <c r="F28" s="9">
        <v>452.14</v>
      </c>
      <c r="G28" s="10">
        <v>1.32</v>
      </c>
      <c r="H28" s="9">
        <v>451.82</v>
      </c>
      <c r="I28" s="10">
        <v>1.22</v>
      </c>
      <c r="J28" s="22">
        <v>90000</v>
      </c>
      <c r="K28" s="37">
        <f aca="true" t="shared" si="13" ref="K28:K39">(F28-F27)*90000</f>
        <v>670499.999999999</v>
      </c>
      <c r="L28" s="38">
        <f aca="true" t="shared" si="14" ref="L28:L39">(G28-G27)*90000</f>
        <v>9000.000000000007</v>
      </c>
      <c r="M28" s="37">
        <f aca="true" t="shared" si="15" ref="M28:M39">(H28-H27)*90000</f>
        <v>669599.9999999998</v>
      </c>
      <c r="N28" s="38">
        <f aca="true" t="shared" si="16" ref="N28:N39">(I28-I27)*90000</f>
        <v>8999.999999999987</v>
      </c>
      <c r="O28" s="23">
        <v>0</v>
      </c>
      <c r="P28" s="24">
        <v>0</v>
      </c>
      <c r="Q28" s="23">
        <v>0</v>
      </c>
      <c r="R28" s="24">
        <v>0</v>
      </c>
      <c r="S28" s="37">
        <f aca="true" t="shared" si="17" ref="S28:S39">(K28+O28)</f>
        <v>670499.999999999</v>
      </c>
      <c r="T28" s="38">
        <f aca="true" t="shared" si="18" ref="T28:T39">(L28+P28)</f>
        <v>9000.000000000007</v>
      </c>
      <c r="U28" s="37">
        <f aca="true" t="shared" si="19" ref="U28:U39">(M28+Q28)</f>
        <v>669599.9999999998</v>
      </c>
      <c r="V28" s="38">
        <f aca="true" t="shared" si="20" ref="V28:V39">(N28+R28)</f>
        <v>8999.999999999987</v>
      </c>
      <c r="W28" s="78">
        <f>S28</f>
        <v>670499.999999999</v>
      </c>
      <c r="X28" s="78">
        <f>T28</f>
        <v>9000.000000000007</v>
      </c>
      <c r="Y28" s="2"/>
      <c r="Z28" s="75">
        <f>W28*(1-0.2%)</f>
        <v>669158.999999999</v>
      </c>
      <c r="AA28" s="154">
        <f>X28*(1+0.2%)</f>
        <v>9018.000000000007</v>
      </c>
      <c r="AB28" s="155">
        <f>Z28-AA28</f>
        <v>660140.999999999</v>
      </c>
    </row>
    <row r="29" spans="2:28" s="1" customFormat="1" ht="12.75">
      <c r="B29" s="2" t="s">
        <v>23</v>
      </c>
      <c r="C29" s="92" t="s">
        <v>25</v>
      </c>
      <c r="D29" s="93" t="s">
        <v>22</v>
      </c>
      <c r="E29" s="94" t="s">
        <v>24</v>
      </c>
      <c r="F29" s="9">
        <v>477.28</v>
      </c>
      <c r="G29" s="10">
        <v>1.34</v>
      </c>
      <c r="H29" s="9">
        <v>476.94</v>
      </c>
      <c r="I29" s="10">
        <v>1.24</v>
      </c>
      <c r="J29" s="22">
        <v>90000</v>
      </c>
      <c r="K29" s="37">
        <f t="shared" si="13"/>
        <v>2262599.9999999986</v>
      </c>
      <c r="L29" s="38">
        <f t="shared" si="14"/>
        <v>1800.0000000000016</v>
      </c>
      <c r="M29" s="37">
        <f t="shared" si="15"/>
        <v>2260800.0000000005</v>
      </c>
      <c r="N29" s="38">
        <f t="shared" si="16"/>
        <v>1800.0000000000016</v>
      </c>
      <c r="O29" s="23">
        <v>0</v>
      </c>
      <c r="P29" s="24">
        <v>0</v>
      </c>
      <c r="Q29" s="23">
        <v>0</v>
      </c>
      <c r="R29" s="24">
        <v>0</v>
      </c>
      <c r="S29" s="37">
        <f t="shared" si="17"/>
        <v>2262599.9999999986</v>
      </c>
      <c r="T29" s="38">
        <f t="shared" si="18"/>
        <v>1800.0000000000016</v>
      </c>
      <c r="U29" s="37">
        <f t="shared" si="19"/>
        <v>2260800.0000000005</v>
      </c>
      <c r="V29" s="38">
        <f t="shared" si="20"/>
        <v>1800.0000000000016</v>
      </c>
      <c r="W29" s="78">
        <f aca="true" t="shared" si="21" ref="W29:W38">S29</f>
        <v>2262599.9999999986</v>
      </c>
      <c r="X29" s="78">
        <f aca="true" t="shared" si="22" ref="X29:X38">T29</f>
        <v>1800.0000000000016</v>
      </c>
      <c r="Y29" s="2"/>
      <c r="Z29" s="75">
        <f aca="true" t="shared" si="23" ref="Z29:Z39">W29*(1-0.2%)</f>
        <v>2258074.7999999984</v>
      </c>
      <c r="AA29" s="154">
        <f aca="true" t="shared" si="24" ref="AA29:AA39">X29*(1+0.2%)</f>
        <v>1803.6000000000015</v>
      </c>
      <c r="AB29" s="155">
        <f aca="true" t="shared" si="25" ref="AB29:AB39">Z29-AA29</f>
        <v>2256271.1999999983</v>
      </c>
    </row>
    <row r="30" spans="2:28" s="1" customFormat="1" ht="12.75">
      <c r="B30" s="2" t="s">
        <v>26</v>
      </c>
      <c r="C30" s="92" t="s">
        <v>27</v>
      </c>
      <c r="D30" s="93" t="s">
        <v>24</v>
      </c>
      <c r="E30" s="94" t="s">
        <v>28</v>
      </c>
      <c r="F30" s="9">
        <v>547.01</v>
      </c>
      <c r="G30" s="10">
        <v>1.34</v>
      </c>
      <c r="H30" s="9">
        <v>546.64</v>
      </c>
      <c r="I30" s="10">
        <v>1.24</v>
      </c>
      <c r="J30" s="22">
        <v>90000</v>
      </c>
      <c r="K30" s="37">
        <f t="shared" si="13"/>
        <v>6275700.000000002</v>
      </c>
      <c r="L30" s="38">
        <f t="shared" si="14"/>
        <v>0</v>
      </c>
      <c r="M30" s="37">
        <f t="shared" si="15"/>
        <v>6272999.999999999</v>
      </c>
      <c r="N30" s="38">
        <f t="shared" si="16"/>
        <v>0</v>
      </c>
      <c r="O30" s="23">
        <v>0</v>
      </c>
      <c r="P30" s="24">
        <v>0</v>
      </c>
      <c r="Q30" s="23">
        <v>0</v>
      </c>
      <c r="R30" s="24">
        <v>0</v>
      </c>
      <c r="S30" s="37">
        <f t="shared" si="17"/>
        <v>6275700.000000002</v>
      </c>
      <c r="T30" s="38">
        <f t="shared" si="18"/>
        <v>0</v>
      </c>
      <c r="U30" s="37">
        <f t="shared" si="19"/>
        <v>6272999.999999999</v>
      </c>
      <c r="V30" s="38">
        <f t="shared" si="20"/>
        <v>0</v>
      </c>
      <c r="W30" s="78">
        <f t="shared" si="21"/>
        <v>6275700.000000002</v>
      </c>
      <c r="X30" s="78">
        <f t="shared" si="22"/>
        <v>0</v>
      </c>
      <c r="Y30" s="2"/>
      <c r="Z30" s="75">
        <f t="shared" si="23"/>
        <v>6263148.6000000015</v>
      </c>
      <c r="AA30" s="154">
        <f t="shared" si="24"/>
        <v>0</v>
      </c>
      <c r="AB30" s="155">
        <f t="shared" si="25"/>
        <v>6263148.6000000015</v>
      </c>
    </row>
    <row r="31" spans="2:28" s="1" customFormat="1" ht="12.75">
      <c r="B31" s="2" t="s">
        <v>29</v>
      </c>
      <c r="C31" s="92" t="s">
        <v>30</v>
      </c>
      <c r="D31" s="93" t="s">
        <v>28</v>
      </c>
      <c r="E31" s="94" t="s">
        <v>31</v>
      </c>
      <c r="F31" s="9">
        <v>607.06</v>
      </c>
      <c r="G31" s="10">
        <v>1.34</v>
      </c>
      <c r="H31" s="9">
        <v>606.64</v>
      </c>
      <c r="I31" s="10">
        <v>1.24</v>
      </c>
      <c r="J31" s="22">
        <v>90000</v>
      </c>
      <c r="K31" s="37">
        <f t="shared" si="13"/>
        <v>5404499.999999996</v>
      </c>
      <c r="L31" s="38">
        <f t="shared" si="14"/>
        <v>0</v>
      </c>
      <c r="M31" s="37">
        <f t="shared" si="15"/>
        <v>5400000</v>
      </c>
      <c r="N31" s="38">
        <f t="shared" si="16"/>
        <v>0</v>
      </c>
      <c r="O31" s="23">
        <v>0</v>
      </c>
      <c r="P31" s="24">
        <v>0</v>
      </c>
      <c r="Q31" s="23">
        <v>0</v>
      </c>
      <c r="R31" s="24">
        <v>0</v>
      </c>
      <c r="S31" s="37">
        <f t="shared" si="17"/>
        <v>5404499.999999996</v>
      </c>
      <c r="T31" s="38">
        <f t="shared" si="18"/>
        <v>0</v>
      </c>
      <c r="U31" s="37">
        <f t="shared" si="19"/>
        <v>5400000</v>
      </c>
      <c r="V31" s="38">
        <f t="shared" si="20"/>
        <v>0</v>
      </c>
      <c r="W31" s="78">
        <f t="shared" si="21"/>
        <v>5404499.999999996</v>
      </c>
      <c r="X31" s="78">
        <f t="shared" si="22"/>
        <v>0</v>
      </c>
      <c r="Y31" s="2"/>
      <c r="Z31" s="75">
        <f t="shared" si="23"/>
        <v>5393690.999999996</v>
      </c>
      <c r="AA31" s="154">
        <f t="shared" si="24"/>
        <v>0</v>
      </c>
      <c r="AB31" s="155">
        <f t="shared" si="25"/>
        <v>5393690.999999996</v>
      </c>
    </row>
    <row r="32" spans="2:28" s="1" customFormat="1" ht="12.75">
      <c r="B32" s="2" t="s">
        <v>32</v>
      </c>
      <c r="C32" s="92" t="s">
        <v>33</v>
      </c>
      <c r="D32" s="93" t="s">
        <v>31</v>
      </c>
      <c r="E32" s="94" t="s">
        <v>34</v>
      </c>
      <c r="F32" s="9">
        <v>663.53</v>
      </c>
      <c r="G32" s="10">
        <v>1.34</v>
      </c>
      <c r="H32" s="9">
        <v>663.04</v>
      </c>
      <c r="I32" s="10">
        <v>1.24</v>
      </c>
      <c r="J32" s="22">
        <v>90000</v>
      </c>
      <c r="K32" s="37">
        <f t="shared" si="13"/>
        <v>5082300.000000003</v>
      </c>
      <c r="L32" s="38">
        <f t="shared" si="14"/>
        <v>0</v>
      </c>
      <c r="M32" s="37">
        <f t="shared" si="15"/>
        <v>5075999.999999998</v>
      </c>
      <c r="N32" s="38">
        <f t="shared" si="16"/>
        <v>0</v>
      </c>
      <c r="O32" s="23">
        <v>0</v>
      </c>
      <c r="P32" s="24">
        <v>0</v>
      </c>
      <c r="Q32" s="23">
        <v>0</v>
      </c>
      <c r="R32" s="24">
        <v>0</v>
      </c>
      <c r="S32" s="37">
        <f t="shared" si="17"/>
        <v>5082300.000000003</v>
      </c>
      <c r="T32" s="38">
        <f t="shared" si="18"/>
        <v>0</v>
      </c>
      <c r="U32" s="37">
        <f t="shared" si="19"/>
        <v>5075999.999999998</v>
      </c>
      <c r="V32" s="38">
        <f t="shared" si="20"/>
        <v>0</v>
      </c>
      <c r="W32" s="78">
        <f t="shared" si="21"/>
        <v>5082300.000000003</v>
      </c>
      <c r="X32" s="78">
        <f t="shared" si="22"/>
        <v>0</v>
      </c>
      <c r="Y32" s="2"/>
      <c r="Z32" s="75">
        <f t="shared" si="23"/>
        <v>5072135.400000003</v>
      </c>
      <c r="AA32" s="154">
        <f t="shared" si="24"/>
        <v>0</v>
      </c>
      <c r="AB32" s="155">
        <f t="shared" si="25"/>
        <v>5072135.400000003</v>
      </c>
    </row>
    <row r="33" spans="2:28" s="1" customFormat="1" ht="12.75">
      <c r="B33" s="2" t="s">
        <v>35</v>
      </c>
      <c r="C33" s="92" t="s">
        <v>36</v>
      </c>
      <c r="D33" s="93" t="s">
        <v>34</v>
      </c>
      <c r="E33" s="94" t="s">
        <v>37</v>
      </c>
      <c r="F33" s="9">
        <v>702.74</v>
      </c>
      <c r="G33" s="10">
        <v>1.34</v>
      </c>
      <c r="H33" s="9">
        <v>702.13</v>
      </c>
      <c r="I33" s="10">
        <v>1.24</v>
      </c>
      <c r="J33" s="22">
        <v>90000</v>
      </c>
      <c r="K33" s="37">
        <f t="shared" si="13"/>
        <v>3528900.0000000033</v>
      </c>
      <c r="L33" s="38">
        <f t="shared" si="14"/>
        <v>0</v>
      </c>
      <c r="M33" s="37">
        <f t="shared" si="15"/>
        <v>3518100.000000003</v>
      </c>
      <c r="N33" s="38">
        <f t="shared" si="16"/>
        <v>0</v>
      </c>
      <c r="O33" s="23">
        <v>0</v>
      </c>
      <c r="P33" s="24">
        <v>0</v>
      </c>
      <c r="Q33" s="23">
        <v>0</v>
      </c>
      <c r="R33" s="24">
        <v>0</v>
      </c>
      <c r="S33" s="37">
        <f t="shared" si="17"/>
        <v>3528900.0000000033</v>
      </c>
      <c r="T33" s="38">
        <f t="shared" si="18"/>
        <v>0</v>
      </c>
      <c r="U33" s="37">
        <f t="shared" si="19"/>
        <v>3518100.000000003</v>
      </c>
      <c r="V33" s="38">
        <f t="shared" si="20"/>
        <v>0</v>
      </c>
      <c r="W33" s="78">
        <f t="shared" si="21"/>
        <v>3528900.0000000033</v>
      </c>
      <c r="X33" s="78">
        <f t="shared" si="22"/>
        <v>0</v>
      </c>
      <c r="Y33" s="2"/>
      <c r="Z33" s="75">
        <f t="shared" si="23"/>
        <v>3521842.2000000034</v>
      </c>
      <c r="AA33" s="154">
        <f t="shared" si="24"/>
        <v>0</v>
      </c>
      <c r="AB33" s="155">
        <f t="shared" si="25"/>
        <v>3521842.2000000034</v>
      </c>
    </row>
    <row r="34" spans="2:28" s="1" customFormat="1" ht="12.75">
      <c r="B34" s="2" t="s">
        <v>38</v>
      </c>
      <c r="C34" s="92" t="s">
        <v>39</v>
      </c>
      <c r="D34" s="93" t="s">
        <v>37</v>
      </c>
      <c r="E34" s="94" t="s">
        <v>40</v>
      </c>
      <c r="F34" s="9">
        <v>724.57</v>
      </c>
      <c r="G34" s="10">
        <v>1.34</v>
      </c>
      <c r="H34" s="9">
        <v>723.84</v>
      </c>
      <c r="I34" s="10">
        <v>1.24</v>
      </c>
      <c r="J34" s="22">
        <v>90000</v>
      </c>
      <c r="K34" s="37">
        <f t="shared" si="13"/>
        <v>1964700.0000000037</v>
      </c>
      <c r="L34" s="38">
        <f t="shared" si="14"/>
        <v>0</v>
      </c>
      <c r="M34" s="37">
        <f t="shared" si="15"/>
        <v>1953900.0000000033</v>
      </c>
      <c r="N34" s="38">
        <f t="shared" si="16"/>
        <v>0</v>
      </c>
      <c r="O34" s="23">
        <v>0</v>
      </c>
      <c r="P34" s="24">
        <v>0</v>
      </c>
      <c r="Q34" s="23">
        <v>0</v>
      </c>
      <c r="R34" s="24">
        <v>0</v>
      </c>
      <c r="S34" s="37">
        <f t="shared" si="17"/>
        <v>1964700.0000000037</v>
      </c>
      <c r="T34" s="38">
        <f t="shared" si="18"/>
        <v>0</v>
      </c>
      <c r="U34" s="37">
        <f t="shared" si="19"/>
        <v>1953900.0000000033</v>
      </c>
      <c r="V34" s="38">
        <f t="shared" si="20"/>
        <v>0</v>
      </c>
      <c r="W34" s="78">
        <f t="shared" si="21"/>
        <v>1964700.0000000037</v>
      </c>
      <c r="X34" s="78">
        <f t="shared" si="22"/>
        <v>0</v>
      </c>
      <c r="Y34" s="2"/>
      <c r="Z34" s="75">
        <f t="shared" si="23"/>
        <v>1960770.6000000038</v>
      </c>
      <c r="AA34" s="154">
        <f t="shared" si="24"/>
        <v>0</v>
      </c>
      <c r="AB34" s="155">
        <f t="shared" si="25"/>
        <v>1960770.6000000038</v>
      </c>
    </row>
    <row r="35" spans="2:28" s="1" customFormat="1" ht="12.75">
      <c r="B35" s="2" t="s">
        <v>41</v>
      </c>
      <c r="C35" s="92" t="s">
        <v>42</v>
      </c>
      <c r="D35" s="93" t="s">
        <v>40</v>
      </c>
      <c r="E35" s="94" t="s">
        <v>43</v>
      </c>
      <c r="F35" s="9">
        <v>736.16</v>
      </c>
      <c r="G35" s="10">
        <v>1.36</v>
      </c>
      <c r="H35" s="9">
        <v>735.35</v>
      </c>
      <c r="I35" s="10">
        <v>1.26</v>
      </c>
      <c r="J35" s="22">
        <v>90000</v>
      </c>
      <c r="K35" s="37">
        <f t="shared" si="13"/>
        <v>1043099.9999999927</v>
      </c>
      <c r="L35" s="38">
        <f t="shared" si="14"/>
        <v>1800.0000000000016</v>
      </c>
      <c r="M35" s="37">
        <f t="shared" si="15"/>
        <v>1035899.9999999992</v>
      </c>
      <c r="N35" s="38">
        <f t="shared" si="16"/>
        <v>1800.0000000000016</v>
      </c>
      <c r="O35" s="23">
        <v>0</v>
      </c>
      <c r="P35" s="24">
        <v>0</v>
      </c>
      <c r="Q35" s="23">
        <v>0</v>
      </c>
      <c r="R35" s="24">
        <v>0</v>
      </c>
      <c r="S35" s="37">
        <f t="shared" si="17"/>
        <v>1043099.9999999927</v>
      </c>
      <c r="T35" s="38">
        <f t="shared" si="18"/>
        <v>1800.0000000000016</v>
      </c>
      <c r="U35" s="37">
        <f t="shared" si="19"/>
        <v>1035899.9999999992</v>
      </c>
      <c r="V35" s="38">
        <f t="shared" si="20"/>
        <v>1800.0000000000016</v>
      </c>
      <c r="W35" s="78">
        <f t="shared" si="21"/>
        <v>1043099.9999999927</v>
      </c>
      <c r="X35" s="78">
        <f t="shared" si="22"/>
        <v>1800.0000000000016</v>
      </c>
      <c r="Y35" s="2"/>
      <c r="Z35" s="75">
        <f t="shared" si="23"/>
        <v>1041013.7999999927</v>
      </c>
      <c r="AA35" s="154">
        <f t="shared" si="24"/>
        <v>1803.6000000000015</v>
      </c>
      <c r="AB35" s="155">
        <f t="shared" si="25"/>
        <v>1039210.1999999927</v>
      </c>
    </row>
    <row r="36" spans="2:28" s="1" customFormat="1" ht="12.75">
      <c r="B36" s="2" t="s">
        <v>44</v>
      </c>
      <c r="C36" s="92" t="s">
        <v>46</v>
      </c>
      <c r="D36" s="93" t="s">
        <v>43</v>
      </c>
      <c r="E36" s="94" t="s">
        <v>47</v>
      </c>
      <c r="F36" s="9">
        <v>743.7</v>
      </c>
      <c r="G36" s="10">
        <v>1.44</v>
      </c>
      <c r="H36" s="9">
        <v>742.84</v>
      </c>
      <c r="I36" s="10">
        <v>1.34</v>
      </c>
      <c r="J36" s="22">
        <v>90000</v>
      </c>
      <c r="K36" s="37">
        <f t="shared" si="13"/>
        <v>678600.000000007</v>
      </c>
      <c r="L36" s="38">
        <f t="shared" si="14"/>
        <v>7199.999999999986</v>
      </c>
      <c r="M36" s="37">
        <f t="shared" si="15"/>
        <v>674100.0000000008</v>
      </c>
      <c r="N36" s="38">
        <f t="shared" si="16"/>
        <v>7200.000000000006</v>
      </c>
      <c r="O36" s="23">
        <v>0</v>
      </c>
      <c r="P36" s="24">
        <v>0</v>
      </c>
      <c r="Q36" s="23">
        <v>0</v>
      </c>
      <c r="R36" s="24">
        <v>0</v>
      </c>
      <c r="S36" s="37">
        <f t="shared" si="17"/>
        <v>678600.000000007</v>
      </c>
      <c r="T36" s="38">
        <f t="shared" si="18"/>
        <v>7199.999999999986</v>
      </c>
      <c r="U36" s="37">
        <f t="shared" si="19"/>
        <v>674100.0000000008</v>
      </c>
      <c r="V36" s="38">
        <f t="shared" si="20"/>
        <v>7200.000000000006</v>
      </c>
      <c r="W36" s="78">
        <f t="shared" si="21"/>
        <v>678600.000000007</v>
      </c>
      <c r="X36" s="78">
        <f t="shared" si="22"/>
        <v>7199.999999999986</v>
      </c>
      <c r="Y36" s="2"/>
      <c r="Z36" s="75">
        <f t="shared" si="23"/>
        <v>677242.8000000069</v>
      </c>
      <c r="AA36" s="154">
        <f t="shared" si="24"/>
        <v>7214.399999999986</v>
      </c>
      <c r="AB36" s="155">
        <f t="shared" si="25"/>
        <v>670028.4000000069</v>
      </c>
    </row>
    <row r="37" spans="2:28" s="1" customFormat="1" ht="12.75">
      <c r="B37" s="2" t="s">
        <v>45</v>
      </c>
      <c r="C37" s="92" t="s">
        <v>48</v>
      </c>
      <c r="D37" s="93" t="s">
        <v>47</v>
      </c>
      <c r="E37" s="94" t="s">
        <v>49</v>
      </c>
      <c r="F37" s="9">
        <v>747.73</v>
      </c>
      <c r="G37" s="10">
        <v>1.56</v>
      </c>
      <c r="H37" s="9">
        <v>746.86</v>
      </c>
      <c r="I37" s="10">
        <v>1.45</v>
      </c>
      <c r="J37" s="22">
        <v>90000</v>
      </c>
      <c r="K37" s="37">
        <f t="shared" si="13"/>
        <v>362699.99999999756</v>
      </c>
      <c r="L37" s="38">
        <f t="shared" si="14"/>
        <v>10800.00000000001</v>
      </c>
      <c r="M37" s="37">
        <f t="shared" si="15"/>
        <v>361799.99999999837</v>
      </c>
      <c r="N37" s="38">
        <f t="shared" si="16"/>
        <v>9899.999999999989</v>
      </c>
      <c r="O37" s="23">
        <v>0</v>
      </c>
      <c r="P37" s="24">
        <v>0</v>
      </c>
      <c r="Q37" s="23">
        <v>0</v>
      </c>
      <c r="R37" s="24">
        <v>0</v>
      </c>
      <c r="S37" s="37">
        <f t="shared" si="17"/>
        <v>362699.99999999756</v>
      </c>
      <c r="T37" s="38">
        <f t="shared" si="18"/>
        <v>10800.00000000001</v>
      </c>
      <c r="U37" s="37">
        <f t="shared" si="19"/>
        <v>361799.99999999837</v>
      </c>
      <c r="V37" s="38">
        <f t="shared" si="20"/>
        <v>9899.999999999989</v>
      </c>
      <c r="W37" s="78">
        <f t="shared" si="21"/>
        <v>362699.99999999756</v>
      </c>
      <c r="X37" s="78">
        <f t="shared" si="22"/>
        <v>10800.00000000001</v>
      </c>
      <c r="Y37" s="2"/>
      <c r="Z37" s="75">
        <f t="shared" si="23"/>
        <v>361974.59999999753</v>
      </c>
      <c r="AA37" s="154">
        <f t="shared" si="24"/>
        <v>10821.60000000001</v>
      </c>
      <c r="AB37" s="155">
        <f t="shared" si="25"/>
        <v>351152.9999999975</v>
      </c>
    </row>
    <row r="38" spans="2:28" s="1" customFormat="1" ht="12.75">
      <c r="B38" s="2" t="s">
        <v>50</v>
      </c>
      <c r="C38" s="92" t="s">
        <v>51</v>
      </c>
      <c r="D38" s="93" t="s">
        <v>49</v>
      </c>
      <c r="E38" s="94" t="s">
        <v>52</v>
      </c>
      <c r="F38" s="9">
        <v>749.71</v>
      </c>
      <c r="G38" s="10">
        <v>1.68</v>
      </c>
      <c r="H38" s="9">
        <v>748.83</v>
      </c>
      <c r="I38" s="10">
        <v>1.56</v>
      </c>
      <c r="J38" s="22">
        <v>90000</v>
      </c>
      <c r="K38" s="37">
        <f t="shared" si="13"/>
        <v>178200.00000000163</v>
      </c>
      <c r="L38" s="38">
        <f t="shared" si="14"/>
        <v>10799.999999999989</v>
      </c>
      <c r="M38" s="37">
        <f t="shared" si="15"/>
        <v>177300.00000000244</v>
      </c>
      <c r="N38" s="38">
        <f t="shared" si="16"/>
        <v>9900.00000000001</v>
      </c>
      <c r="O38" s="23">
        <v>0</v>
      </c>
      <c r="P38" s="24">
        <v>0</v>
      </c>
      <c r="Q38" s="23">
        <v>0</v>
      </c>
      <c r="R38" s="24">
        <v>0</v>
      </c>
      <c r="S38" s="37">
        <f t="shared" si="17"/>
        <v>178200.00000000163</v>
      </c>
      <c r="T38" s="38">
        <f t="shared" si="18"/>
        <v>10799.999999999989</v>
      </c>
      <c r="U38" s="37">
        <f t="shared" si="19"/>
        <v>177300.00000000244</v>
      </c>
      <c r="V38" s="38">
        <f t="shared" si="20"/>
        <v>9900.00000000001</v>
      </c>
      <c r="W38" s="78">
        <f t="shared" si="21"/>
        <v>178200.00000000163</v>
      </c>
      <c r="X38" s="78">
        <f t="shared" si="22"/>
        <v>10799.999999999989</v>
      </c>
      <c r="Y38" s="2"/>
      <c r="Z38" s="75">
        <f t="shared" si="23"/>
        <v>177843.60000000164</v>
      </c>
      <c r="AA38" s="154">
        <f t="shared" si="24"/>
        <v>10821.59999999999</v>
      </c>
      <c r="AB38" s="155">
        <f t="shared" si="25"/>
        <v>167022.00000000166</v>
      </c>
    </row>
    <row r="39" spans="2:28" s="1" customFormat="1" ht="12.75">
      <c r="B39" s="2" t="s">
        <v>53</v>
      </c>
      <c r="C39" s="92" t="s">
        <v>54</v>
      </c>
      <c r="D39" s="93" t="s">
        <v>52</v>
      </c>
      <c r="E39" s="94" t="s">
        <v>55</v>
      </c>
      <c r="F39" s="9">
        <v>752.43</v>
      </c>
      <c r="G39" s="10">
        <v>1.89</v>
      </c>
      <c r="H39" s="9">
        <v>751.53</v>
      </c>
      <c r="I39" s="10">
        <v>1.77</v>
      </c>
      <c r="J39" s="22">
        <v>90000</v>
      </c>
      <c r="K39" s="37">
        <f t="shared" si="13"/>
        <v>244799.99999999223</v>
      </c>
      <c r="L39" s="38">
        <f t="shared" si="14"/>
        <v>18899.999999999996</v>
      </c>
      <c r="M39" s="37">
        <f t="shared" si="15"/>
        <v>242999.99999999386</v>
      </c>
      <c r="N39" s="38">
        <f t="shared" si="16"/>
        <v>18899.999999999996</v>
      </c>
      <c r="O39" s="23">
        <v>0</v>
      </c>
      <c r="P39" s="24">
        <v>0</v>
      </c>
      <c r="Q39" s="23">
        <v>0</v>
      </c>
      <c r="R39" s="24">
        <v>0</v>
      </c>
      <c r="S39" s="37">
        <f t="shared" si="17"/>
        <v>244799.99999999223</v>
      </c>
      <c r="T39" s="38">
        <f t="shared" si="18"/>
        <v>18899.999999999996</v>
      </c>
      <c r="U39" s="37">
        <f t="shared" si="19"/>
        <v>242999.99999999386</v>
      </c>
      <c r="V39" s="38">
        <f t="shared" si="20"/>
        <v>18899.999999999996</v>
      </c>
      <c r="W39" s="78">
        <f>S39</f>
        <v>244799.99999999223</v>
      </c>
      <c r="X39" s="78">
        <f>T39</f>
        <v>18899.999999999996</v>
      </c>
      <c r="Y39" s="2"/>
      <c r="Z39" s="75">
        <f t="shared" si="23"/>
        <v>244310.39999999225</v>
      </c>
      <c r="AA39" s="154">
        <f t="shared" si="24"/>
        <v>18937.799999999996</v>
      </c>
      <c r="AB39" s="155">
        <f t="shared" si="25"/>
        <v>225372.59999999226</v>
      </c>
    </row>
    <row r="40" spans="2:28" s="1" customFormat="1" ht="13.5" thickBot="1">
      <c r="B40" s="2"/>
      <c r="C40" s="99"/>
      <c r="D40" s="100"/>
      <c r="E40" s="101"/>
      <c r="F40" s="26"/>
      <c r="G40" s="27"/>
      <c r="H40" s="26"/>
      <c r="I40" s="27"/>
      <c r="J40" s="28"/>
      <c r="K40" s="39"/>
      <c r="L40" s="40"/>
      <c r="M40" s="39"/>
      <c r="N40" s="40"/>
      <c r="O40" s="29"/>
      <c r="P40" s="30"/>
      <c r="Q40" s="29"/>
      <c r="R40" s="30"/>
      <c r="S40" s="39"/>
      <c r="T40" s="40"/>
      <c r="U40" s="39"/>
      <c r="V40" s="40"/>
      <c r="W40" s="79"/>
      <c r="X40" s="79"/>
      <c r="Y40" s="2"/>
      <c r="Z40" s="46"/>
      <c r="AA40" s="74"/>
      <c r="AB40" s="88">
        <f>SUM(AB28:AB39)</f>
        <v>27580786.199999996</v>
      </c>
    </row>
    <row r="41" spans="2:25" s="1" customFormat="1" ht="12.75">
      <c r="B41" s="2"/>
      <c r="F41" s="2"/>
      <c r="G41" s="2"/>
      <c r="H41" s="2"/>
      <c r="I41" s="2"/>
      <c r="J41" s="2"/>
      <c r="K41" s="2"/>
      <c r="L41" s="2"/>
      <c r="M41" s="2"/>
      <c r="N41" s="2"/>
      <c r="Y41" s="2"/>
    </row>
    <row r="42" spans="2:25" s="1" customFormat="1" ht="13.5" thickBot="1">
      <c r="B42" s="2"/>
      <c r="F42" s="2"/>
      <c r="G42" s="2"/>
      <c r="H42" s="2"/>
      <c r="I42" s="2"/>
      <c r="J42" s="2"/>
      <c r="K42" s="2"/>
      <c r="L42" s="2"/>
      <c r="M42" s="2"/>
      <c r="N42" s="2"/>
      <c r="Y42" s="2"/>
    </row>
    <row r="43" spans="2:28" s="1" customFormat="1" ht="39" thickBot="1">
      <c r="B43" s="2"/>
      <c r="C43" s="89"/>
      <c r="D43" s="90"/>
      <c r="E43" s="91"/>
      <c r="N43" s="2"/>
      <c r="W43" s="108" t="s">
        <v>59</v>
      </c>
      <c r="X43" s="109"/>
      <c r="Y43" s="110"/>
      <c r="AB43" s="83" t="s">
        <v>60</v>
      </c>
    </row>
    <row r="44" spans="2:28" s="1" customFormat="1" ht="13.5" thickBot="1">
      <c r="B44" s="2"/>
      <c r="C44" s="92"/>
      <c r="D44" s="93"/>
      <c r="E44" s="94"/>
      <c r="N44" s="2"/>
      <c r="W44" s="113" t="s">
        <v>58</v>
      </c>
      <c r="X44" s="114"/>
      <c r="Y44" s="115"/>
      <c r="AB44" s="87" t="s">
        <v>58</v>
      </c>
    </row>
    <row r="45" spans="2:28" s="1" customFormat="1" ht="12.75">
      <c r="B45" s="2" t="s">
        <v>10</v>
      </c>
      <c r="C45" s="96" t="s">
        <v>7</v>
      </c>
      <c r="D45" s="128" t="s">
        <v>13</v>
      </c>
      <c r="E45" s="129"/>
      <c r="N45" s="2"/>
      <c r="W45" s="80"/>
      <c r="X45" s="106"/>
      <c r="Y45" s="84"/>
      <c r="AB45" s="84"/>
    </row>
    <row r="46" spans="2:28" s="1" customFormat="1" ht="12.75">
      <c r="B46" s="8"/>
      <c r="C46" s="96" t="s">
        <v>8</v>
      </c>
      <c r="D46" s="97" t="s">
        <v>0</v>
      </c>
      <c r="E46" s="98" t="s">
        <v>1</v>
      </c>
      <c r="N46" s="2"/>
      <c r="W46" s="77" t="s">
        <v>6</v>
      </c>
      <c r="X46" s="103" t="s">
        <v>5</v>
      </c>
      <c r="Y46" s="77" t="s">
        <v>73</v>
      </c>
      <c r="AB46" s="78"/>
    </row>
    <row r="47" spans="2:28" s="13" customFormat="1" ht="12.75" customHeight="1" hidden="1">
      <c r="B47" s="14" t="s">
        <v>17</v>
      </c>
      <c r="C47" s="92" t="s">
        <v>18</v>
      </c>
      <c r="D47" s="93" t="s">
        <v>14</v>
      </c>
      <c r="E47" s="94" t="s">
        <v>15</v>
      </c>
      <c r="N47" s="14"/>
      <c r="W47" s="78">
        <f>S47</f>
        <v>0</v>
      </c>
      <c r="X47" s="104">
        <f>T47</f>
        <v>0</v>
      </c>
      <c r="Y47" s="78"/>
      <c r="AB47" s="78"/>
    </row>
    <row r="48" spans="2:28" s="1" customFormat="1" ht="12.75">
      <c r="B48" s="2" t="s">
        <v>20</v>
      </c>
      <c r="C48" s="92" t="s">
        <v>21</v>
      </c>
      <c r="D48" s="93" t="s">
        <v>15</v>
      </c>
      <c r="E48" s="94" t="s">
        <v>22</v>
      </c>
      <c r="N48" s="2"/>
      <c r="W48" s="78">
        <f aca="true" t="shared" si="26" ref="W48:X59">W9+W28</f>
        <v>1372499.9999999949</v>
      </c>
      <c r="X48" s="104">
        <f t="shared" si="26"/>
        <v>18899.999999999996</v>
      </c>
      <c r="Y48" s="78">
        <f aca="true" t="shared" si="27" ref="Y48:Y59">W48-X48</f>
        <v>1353599.9999999949</v>
      </c>
      <c r="AB48" s="81">
        <f>AB9+AB28</f>
        <v>1347710.2028459948</v>
      </c>
    </row>
    <row r="49" spans="2:28" s="1" customFormat="1" ht="12.75">
      <c r="B49" s="2" t="s">
        <v>23</v>
      </c>
      <c r="C49" s="92" t="s">
        <v>25</v>
      </c>
      <c r="D49" s="93" t="s">
        <v>22</v>
      </c>
      <c r="E49" s="94" t="s">
        <v>24</v>
      </c>
      <c r="N49" s="2"/>
      <c r="W49" s="78">
        <f t="shared" si="26"/>
        <v>4527900.000000006</v>
      </c>
      <c r="X49" s="104">
        <f t="shared" si="26"/>
        <v>3600.000000000003</v>
      </c>
      <c r="Y49" s="78">
        <f t="shared" si="27"/>
        <v>4524300.000000006</v>
      </c>
      <c r="AB49" s="81">
        <f aca="true" t="shared" si="28" ref="AB49:AB59">AB10+AB29</f>
        <v>4505150.666106905</v>
      </c>
    </row>
    <row r="50" spans="2:28" s="1" customFormat="1" ht="12.75">
      <c r="B50" s="2" t="s">
        <v>26</v>
      </c>
      <c r="C50" s="92" t="s">
        <v>27</v>
      </c>
      <c r="D50" s="93" t="s">
        <v>24</v>
      </c>
      <c r="E50" s="94" t="s">
        <v>28</v>
      </c>
      <c r="N50" s="2"/>
      <c r="W50" s="78">
        <f t="shared" si="26"/>
        <v>12397500</v>
      </c>
      <c r="X50" s="104">
        <f t="shared" si="26"/>
        <v>0</v>
      </c>
      <c r="Y50" s="78">
        <f t="shared" si="27"/>
        <v>12397500</v>
      </c>
      <c r="AB50" s="81">
        <f t="shared" si="28"/>
        <v>12345437.7253314</v>
      </c>
    </row>
    <row r="51" spans="2:28" s="1" customFormat="1" ht="12.75">
      <c r="B51" s="2" t="s">
        <v>29</v>
      </c>
      <c r="C51" s="92" t="s">
        <v>30</v>
      </c>
      <c r="D51" s="93" t="s">
        <v>28</v>
      </c>
      <c r="E51" s="94" t="s">
        <v>31</v>
      </c>
      <c r="N51" s="2"/>
      <c r="W51" s="78">
        <f t="shared" si="26"/>
        <v>10827899.999999996</v>
      </c>
      <c r="X51" s="104">
        <f t="shared" si="26"/>
        <v>0</v>
      </c>
      <c r="Y51" s="78">
        <f t="shared" si="27"/>
        <v>10827899.999999996</v>
      </c>
      <c r="AB51" s="81">
        <f t="shared" si="28"/>
        <v>10782087.687628195</v>
      </c>
    </row>
    <row r="52" spans="2:28" s="1" customFormat="1" ht="12.75">
      <c r="B52" s="2" t="s">
        <v>32</v>
      </c>
      <c r="C52" s="92" t="s">
        <v>33</v>
      </c>
      <c r="D52" s="93" t="s">
        <v>31</v>
      </c>
      <c r="E52" s="94" t="s">
        <v>34</v>
      </c>
      <c r="N52" s="2"/>
      <c r="W52" s="78">
        <f t="shared" si="26"/>
        <v>10400400.000000006</v>
      </c>
      <c r="X52" s="104">
        <f t="shared" si="26"/>
        <v>0</v>
      </c>
      <c r="Y52" s="78">
        <f t="shared" si="27"/>
        <v>10400400.000000006</v>
      </c>
      <c r="AB52" s="81">
        <f t="shared" si="28"/>
        <v>10355911.707201306</v>
      </c>
    </row>
    <row r="53" spans="2:28" s="1" customFormat="1" ht="12.75">
      <c r="B53" s="2" t="s">
        <v>35</v>
      </c>
      <c r="C53" s="92" t="s">
        <v>36</v>
      </c>
      <c r="D53" s="93" t="s">
        <v>34</v>
      </c>
      <c r="E53" s="94" t="s">
        <v>37</v>
      </c>
      <c r="N53" s="2"/>
      <c r="W53" s="78">
        <f t="shared" si="26"/>
        <v>7070399.999999994</v>
      </c>
      <c r="X53" s="104">
        <f t="shared" si="26"/>
        <v>0</v>
      </c>
      <c r="Y53" s="78">
        <f t="shared" si="27"/>
        <v>7070399.999999994</v>
      </c>
      <c r="AB53" s="81">
        <f t="shared" si="28"/>
        <v>7040484.909229495</v>
      </c>
    </row>
    <row r="54" spans="2:28" s="1" customFormat="1" ht="12.75">
      <c r="B54" s="2" t="s">
        <v>38</v>
      </c>
      <c r="C54" s="92" t="s">
        <v>39</v>
      </c>
      <c r="D54" s="93" t="s">
        <v>37</v>
      </c>
      <c r="E54" s="94" t="s">
        <v>40</v>
      </c>
      <c r="N54" s="2"/>
      <c r="W54" s="78">
        <f t="shared" si="26"/>
        <v>3789900.000000011</v>
      </c>
      <c r="X54" s="104">
        <f t="shared" si="26"/>
        <v>900.0000000000208</v>
      </c>
      <c r="Y54" s="78">
        <f t="shared" si="27"/>
        <v>3789000.000000011</v>
      </c>
      <c r="AB54" s="81">
        <f t="shared" si="28"/>
        <v>3773290.5273996117</v>
      </c>
    </row>
    <row r="55" spans="2:28" s="1" customFormat="1" ht="12.75">
      <c r="B55" s="2" t="s">
        <v>41</v>
      </c>
      <c r="C55" s="92" t="s">
        <v>42</v>
      </c>
      <c r="D55" s="93" t="s">
        <v>40</v>
      </c>
      <c r="E55" s="94" t="s">
        <v>43</v>
      </c>
      <c r="N55" s="2"/>
      <c r="W55" s="78">
        <f t="shared" si="26"/>
        <v>2077199.9999999832</v>
      </c>
      <c r="X55" s="104">
        <f t="shared" si="26"/>
        <v>4499.999999999984</v>
      </c>
      <c r="Y55" s="78">
        <f t="shared" si="27"/>
        <v>2072699.9999999832</v>
      </c>
      <c r="AB55" s="81">
        <f t="shared" si="28"/>
        <v>2063935.9872692833</v>
      </c>
    </row>
    <row r="56" spans="2:28" s="1" customFormat="1" ht="12.75">
      <c r="B56" s="2" t="s">
        <v>44</v>
      </c>
      <c r="C56" s="92" t="s">
        <v>46</v>
      </c>
      <c r="D56" s="93" t="s">
        <v>43</v>
      </c>
      <c r="E56" s="94" t="s">
        <v>47</v>
      </c>
      <c r="N56" s="2"/>
      <c r="W56" s="78">
        <f t="shared" si="26"/>
        <v>1194300.0000000086</v>
      </c>
      <c r="X56" s="104">
        <f t="shared" si="26"/>
        <v>13500.000000000011</v>
      </c>
      <c r="Y56" s="78">
        <f t="shared" si="27"/>
        <v>1180800.0000000086</v>
      </c>
      <c r="AB56" s="81">
        <f t="shared" si="28"/>
        <v>1176100.0067061086</v>
      </c>
    </row>
    <row r="57" spans="2:28" s="1" customFormat="1" ht="12.75">
      <c r="B57" s="2" t="s">
        <v>45</v>
      </c>
      <c r="C57" s="92" t="s">
        <v>48</v>
      </c>
      <c r="D57" s="93" t="s">
        <v>47</v>
      </c>
      <c r="E57" s="94" t="s">
        <v>49</v>
      </c>
      <c r="N57" s="2"/>
      <c r="W57" s="78">
        <f t="shared" si="26"/>
        <v>660600.0000000028</v>
      </c>
      <c r="X57" s="104">
        <f t="shared" si="26"/>
        <v>18899.999999999996</v>
      </c>
      <c r="Y57" s="78">
        <f t="shared" si="27"/>
        <v>641700.0000000028</v>
      </c>
      <c r="AB57" s="81">
        <f t="shared" si="28"/>
        <v>639030.3155667027</v>
      </c>
    </row>
    <row r="58" spans="2:28" s="1" customFormat="1" ht="12.75">
      <c r="B58" s="2" t="s">
        <v>50</v>
      </c>
      <c r="C58" s="92" t="s">
        <v>51</v>
      </c>
      <c r="D58" s="93" t="s">
        <v>49</v>
      </c>
      <c r="E58" s="94" t="s">
        <v>52</v>
      </c>
      <c r="N58" s="2"/>
      <c r="W58" s="78">
        <f t="shared" si="26"/>
        <v>364499.9999999959</v>
      </c>
      <c r="X58" s="104">
        <f t="shared" si="26"/>
        <v>25200</v>
      </c>
      <c r="Y58" s="78">
        <f t="shared" si="27"/>
        <v>339299.9999999959</v>
      </c>
      <c r="AB58" s="81">
        <f t="shared" si="28"/>
        <v>337719.59613989596</v>
      </c>
    </row>
    <row r="59" spans="2:28" s="1" customFormat="1" ht="12.75">
      <c r="B59" s="2" t="s">
        <v>53</v>
      </c>
      <c r="C59" s="92" t="s">
        <v>54</v>
      </c>
      <c r="D59" s="93" t="s">
        <v>52</v>
      </c>
      <c r="E59" s="94" t="s">
        <v>55</v>
      </c>
      <c r="N59" s="2"/>
      <c r="W59" s="78">
        <f t="shared" si="26"/>
        <v>296099.9999999865</v>
      </c>
      <c r="X59" s="104">
        <f t="shared" si="26"/>
        <v>21599.999999999978</v>
      </c>
      <c r="Y59" s="78">
        <f t="shared" si="27"/>
        <v>274499.9999999865</v>
      </c>
      <c r="AB59" s="81">
        <f t="shared" si="28"/>
        <v>272830.3301402867</v>
      </c>
    </row>
    <row r="60" spans="2:29" s="1" customFormat="1" ht="13.5" thickBot="1">
      <c r="B60" s="2"/>
      <c r="C60" s="99"/>
      <c r="D60" s="100"/>
      <c r="E60" s="101"/>
      <c r="N60" s="2"/>
      <c r="W60" s="79">
        <f>SUM(W47:W59)</f>
        <v>54979199.99999997</v>
      </c>
      <c r="X60" s="105">
        <f>SUM(X47:X59)</f>
        <v>107100</v>
      </c>
      <c r="Y60" s="79">
        <f>W60-X60</f>
        <v>54872099.99999997</v>
      </c>
      <c r="AB60" s="88">
        <f>SUM(AB48:AB59)</f>
        <v>54639689.661565185</v>
      </c>
      <c r="AC60" s="107"/>
    </row>
    <row r="61" spans="2:25" s="1" customFormat="1" ht="12.75">
      <c r="B61" s="2"/>
      <c r="F61" s="2"/>
      <c r="G61" s="2"/>
      <c r="H61" s="2"/>
      <c r="I61" s="2"/>
      <c r="J61" s="2"/>
      <c r="K61" s="2"/>
      <c r="L61" s="2"/>
      <c r="M61" s="2"/>
      <c r="N61" s="2"/>
      <c r="Y61" s="2"/>
    </row>
    <row r="62" spans="2:25" s="1" customFormat="1" ht="12.75">
      <c r="B62" s="2"/>
      <c r="I62" s="2"/>
      <c r="J62" s="2"/>
      <c r="K62" s="2"/>
      <c r="L62" s="2"/>
      <c r="M62" s="2"/>
      <c r="N62" s="2"/>
      <c r="Y62" s="85"/>
    </row>
    <row r="63" spans="2:25" s="1" customFormat="1" ht="104.25" customHeight="1">
      <c r="B63" s="2"/>
      <c r="C63" s="137" t="s">
        <v>78</v>
      </c>
      <c r="D63" s="137"/>
      <c r="E63" s="137"/>
      <c r="F63" s="137"/>
      <c r="G63" s="137"/>
      <c r="H63" s="137"/>
      <c r="I63" s="137"/>
      <c r="J63" s="137"/>
      <c r="K63" s="137"/>
      <c r="L63" s="2"/>
      <c r="M63" s="2"/>
      <c r="N63" s="2"/>
      <c r="Y63" s="86"/>
    </row>
    <row r="64" spans="2:25" s="1" customFormat="1" ht="12.75">
      <c r="B64" s="2"/>
      <c r="I64" s="2"/>
      <c r="J64" s="2"/>
      <c r="K64" s="2"/>
      <c r="L64" s="2"/>
      <c r="M64" s="2"/>
      <c r="N64" s="2"/>
      <c r="Y64" s="2"/>
    </row>
    <row r="65" spans="2:25" s="1" customFormat="1" ht="12.75">
      <c r="B65" s="2"/>
      <c r="I65" s="2"/>
      <c r="J65" s="2"/>
      <c r="K65" s="2"/>
      <c r="L65" s="2"/>
      <c r="M65" s="2"/>
      <c r="N65" s="2"/>
      <c r="Y65" s="2"/>
    </row>
    <row r="66" spans="2:25" s="1" customFormat="1" ht="12.75">
      <c r="B66" s="2"/>
      <c r="I66" s="2"/>
      <c r="J66" s="2"/>
      <c r="K66" s="2"/>
      <c r="L66" s="2"/>
      <c r="M66" s="2"/>
      <c r="N66" s="2"/>
      <c r="Y66" s="2"/>
    </row>
    <row r="67" spans="2:25" s="1" customFormat="1" ht="12.75">
      <c r="B67" s="2"/>
      <c r="I67" s="2"/>
      <c r="J67" s="2"/>
      <c r="K67" s="2"/>
      <c r="L67" s="2"/>
      <c r="M67" s="2"/>
      <c r="N67" s="2"/>
      <c r="Y67" s="2"/>
    </row>
    <row r="68" spans="2:25" s="1" customFormat="1" ht="12.75">
      <c r="B68" s="2"/>
      <c r="I68" s="2"/>
      <c r="J68" s="2"/>
      <c r="K68" s="2"/>
      <c r="L68" s="2"/>
      <c r="M68" s="2"/>
      <c r="N68" s="2"/>
      <c r="Y68" s="2"/>
    </row>
    <row r="69" spans="2:25" s="1" customFormat="1" ht="12.75">
      <c r="B69" s="2"/>
      <c r="I69" s="2"/>
      <c r="J69" s="2"/>
      <c r="K69" s="2"/>
      <c r="L69" s="2"/>
      <c r="M69" s="2"/>
      <c r="N69" s="2"/>
      <c r="Y69" s="2"/>
    </row>
    <row r="70" spans="2:25" s="1" customFormat="1" ht="12.75">
      <c r="B70" s="2"/>
      <c r="I70" s="2"/>
      <c r="J70" s="2"/>
      <c r="K70" s="2"/>
      <c r="L70" s="2"/>
      <c r="M70" s="2"/>
      <c r="N70" s="2"/>
      <c r="Y70" s="2"/>
    </row>
  </sheetData>
  <sheetProtection/>
  <mergeCells count="43">
    <mergeCell ref="H6:I6"/>
    <mergeCell ref="Z23:AB23"/>
    <mergeCell ref="Z24:AB24"/>
    <mergeCell ref="K5:N5"/>
    <mergeCell ref="D45:E45"/>
    <mergeCell ref="F25:G25"/>
    <mergeCell ref="H25:I25"/>
    <mergeCell ref="C63:K63"/>
    <mergeCell ref="U6:V6"/>
    <mergeCell ref="O5:R5"/>
    <mergeCell ref="S25:T25"/>
    <mergeCell ref="D6:E6"/>
    <mergeCell ref="F6:G6"/>
    <mergeCell ref="F23:I23"/>
    <mergeCell ref="D25:E25"/>
    <mergeCell ref="W4:X4"/>
    <mergeCell ref="W5:X5"/>
    <mergeCell ref="F24:I24"/>
    <mergeCell ref="W23:X23"/>
    <mergeCell ref="W24:X24"/>
    <mergeCell ref="U25:V25"/>
    <mergeCell ref="Q6:R6"/>
    <mergeCell ref="F5:I5"/>
    <mergeCell ref="S23:V23"/>
    <mergeCell ref="S6:T6"/>
    <mergeCell ref="B2:AM2"/>
    <mergeCell ref="K6:L6"/>
    <mergeCell ref="M6:N6"/>
    <mergeCell ref="S24:V24"/>
    <mergeCell ref="O6:P6"/>
    <mergeCell ref="O24:R24"/>
    <mergeCell ref="K24:N24"/>
    <mergeCell ref="F4:I4"/>
    <mergeCell ref="W43:Y43"/>
    <mergeCell ref="S5:V5"/>
    <mergeCell ref="W44:Y44"/>
    <mergeCell ref="Z4:AB4"/>
    <mergeCell ref="Z5:AB5"/>
    <mergeCell ref="K4:N4"/>
    <mergeCell ref="O4:R4"/>
    <mergeCell ref="S4:V4"/>
    <mergeCell ref="K23:N23"/>
    <mergeCell ref="O23:R23"/>
  </mergeCells>
  <printOptions/>
  <pageMargins left="0.75" right="0.75" top="1" bottom="1" header="0.5" footer="0.5"/>
  <pageSetup fitToHeight="2"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C3:F23"/>
  <sheetViews>
    <sheetView tabSelected="1" zoomScalePageLayoutView="0" workbookViewId="0" topLeftCell="A1">
      <selection activeCell="I24" sqref="I24"/>
    </sheetView>
  </sheetViews>
  <sheetFormatPr defaultColWidth="9.140625" defaultRowHeight="12.75"/>
  <cols>
    <col min="1" max="2" width="9.140625" style="61" customWidth="1"/>
    <col min="3" max="3" width="14.8515625" style="61" bestFit="1" customWidth="1"/>
    <col min="4" max="4" width="28.28125" style="61" customWidth="1"/>
    <col min="5" max="5" width="14.00390625" style="61" customWidth="1"/>
    <col min="6" max="6" width="19.421875" style="61" customWidth="1"/>
    <col min="7" max="16384" width="9.140625" style="61" customWidth="1"/>
  </cols>
  <sheetData>
    <row r="3" ht="13.5" thickBot="1">
      <c r="C3" s="60" t="s">
        <v>66</v>
      </c>
    </row>
    <row r="4" spans="3:6" ht="26.25" thickBot="1">
      <c r="C4" s="148" t="s">
        <v>64</v>
      </c>
      <c r="D4" s="54" t="s">
        <v>60</v>
      </c>
      <c r="E4" s="144" t="s">
        <v>67</v>
      </c>
      <c r="F4" s="146" t="s">
        <v>69</v>
      </c>
    </row>
    <row r="5" spans="3:6" ht="13.5" thickBot="1">
      <c r="C5" s="149"/>
      <c r="D5" s="53" t="s">
        <v>58</v>
      </c>
      <c r="E5" s="145"/>
      <c r="F5" s="147"/>
    </row>
    <row r="6" spans="3:6" ht="13.5" thickBot="1">
      <c r="C6" s="64" t="s">
        <v>65</v>
      </c>
      <c r="D6" s="55" t="s">
        <v>63</v>
      </c>
      <c r="E6" s="55" t="s">
        <v>68</v>
      </c>
      <c r="F6" s="65" t="s">
        <v>70</v>
      </c>
    </row>
    <row r="7" spans="3:6" ht="12.75">
      <c r="C7" s="56" t="s">
        <v>61</v>
      </c>
      <c r="D7" s="25"/>
      <c r="E7" s="12"/>
      <c r="F7" s="66"/>
    </row>
    <row r="8" spans="3:6" ht="12.75">
      <c r="C8" s="57">
        <v>38838</v>
      </c>
      <c r="D8" s="68">
        <f>'Power data'!AB48</f>
        <v>1347710.2028459948</v>
      </c>
      <c r="E8" s="12">
        <v>0.814</v>
      </c>
      <c r="F8" s="67">
        <f>D8*E8/1000</f>
        <v>1097.0361051166396</v>
      </c>
    </row>
    <row r="9" spans="3:6" ht="12.75">
      <c r="C9" s="57">
        <v>38869</v>
      </c>
      <c r="D9" s="68">
        <f>'Power data'!AB49</f>
        <v>4505150.666106905</v>
      </c>
      <c r="E9" s="62">
        <f aca="true" t="shared" si="0" ref="E9:E19">E8</f>
        <v>0.814</v>
      </c>
      <c r="F9" s="67">
        <f aca="true" t="shared" si="1" ref="F9:F19">D9*E9/1000</f>
        <v>3667.1926422110205</v>
      </c>
    </row>
    <row r="10" spans="3:6" ht="12.75">
      <c r="C10" s="57">
        <v>38899</v>
      </c>
      <c r="D10" s="68">
        <f>'Power data'!AB50</f>
        <v>12345437.7253314</v>
      </c>
      <c r="E10" s="62">
        <f t="shared" si="0"/>
        <v>0.814</v>
      </c>
      <c r="F10" s="67">
        <f t="shared" si="1"/>
        <v>10049.186308419758</v>
      </c>
    </row>
    <row r="11" spans="3:6" ht="12.75">
      <c r="C11" s="57">
        <v>38930</v>
      </c>
      <c r="D11" s="68">
        <f>'Power data'!AB51</f>
        <v>10782087.687628195</v>
      </c>
      <c r="E11" s="62">
        <f t="shared" si="0"/>
        <v>0.814</v>
      </c>
      <c r="F11" s="67">
        <f t="shared" si="1"/>
        <v>8776.61937772935</v>
      </c>
    </row>
    <row r="12" spans="3:6" ht="12.75">
      <c r="C12" s="57">
        <v>38961</v>
      </c>
      <c r="D12" s="68">
        <f>'Power data'!AB52</f>
        <v>10355911.707201306</v>
      </c>
      <c r="E12" s="62">
        <f t="shared" si="0"/>
        <v>0.814</v>
      </c>
      <c r="F12" s="67">
        <f t="shared" si="1"/>
        <v>8429.712129661862</v>
      </c>
    </row>
    <row r="13" spans="3:6" ht="12.75">
      <c r="C13" s="57">
        <v>38991</v>
      </c>
      <c r="D13" s="68">
        <f>'Power data'!AB53</f>
        <v>7040484.909229495</v>
      </c>
      <c r="E13" s="62">
        <f t="shared" si="0"/>
        <v>0.814</v>
      </c>
      <c r="F13" s="67">
        <f t="shared" si="1"/>
        <v>5730.9547161128085</v>
      </c>
    </row>
    <row r="14" spans="3:6" ht="12.75">
      <c r="C14" s="57">
        <v>39022</v>
      </c>
      <c r="D14" s="68">
        <f>'Power data'!AB54</f>
        <v>3773290.5273996117</v>
      </c>
      <c r="E14" s="62">
        <f t="shared" si="0"/>
        <v>0.814</v>
      </c>
      <c r="F14" s="67">
        <f t="shared" si="1"/>
        <v>3071.458489303284</v>
      </c>
    </row>
    <row r="15" spans="3:6" ht="12.75">
      <c r="C15" s="57">
        <v>39052</v>
      </c>
      <c r="D15" s="68">
        <f>'Power data'!AB55</f>
        <v>2063935.9872692833</v>
      </c>
      <c r="E15" s="62">
        <f t="shared" si="0"/>
        <v>0.814</v>
      </c>
      <c r="F15" s="67">
        <f t="shared" si="1"/>
        <v>1680.0438936371963</v>
      </c>
    </row>
    <row r="16" spans="3:6" ht="12.75">
      <c r="C16" s="57">
        <v>39083</v>
      </c>
      <c r="D16" s="68">
        <f>'Power data'!AB56</f>
        <v>1176100.0067061086</v>
      </c>
      <c r="E16" s="62">
        <f t="shared" si="0"/>
        <v>0.814</v>
      </c>
      <c r="F16" s="67">
        <f t="shared" si="1"/>
        <v>957.3454054587723</v>
      </c>
    </row>
    <row r="17" spans="3:6" ht="12.75">
      <c r="C17" s="57">
        <v>39114</v>
      </c>
      <c r="D17" s="68">
        <f>'Power data'!AB57</f>
        <v>639030.3155667027</v>
      </c>
      <c r="E17" s="62">
        <f t="shared" si="0"/>
        <v>0.814</v>
      </c>
      <c r="F17" s="67">
        <f t="shared" si="1"/>
        <v>520.170676871296</v>
      </c>
    </row>
    <row r="18" spans="3:6" ht="12.75">
      <c r="C18" s="57">
        <v>39142</v>
      </c>
      <c r="D18" s="68">
        <f>'Power data'!AB58</f>
        <v>337719.59613989596</v>
      </c>
      <c r="E18" s="62">
        <f t="shared" si="0"/>
        <v>0.814</v>
      </c>
      <c r="F18" s="67">
        <f t="shared" si="1"/>
        <v>274.9037512578753</v>
      </c>
    </row>
    <row r="19" spans="3:6" ht="13.5" thickBot="1">
      <c r="C19" s="58">
        <v>39173</v>
      </c>
      <c r="D19" s="69">
        <f>'Power data'!AB59</f>
        <v>272830.3301402867</v>
      </c>
      <c r="E19" s="63">
        <f t="shared" si="0"/>
        <v>0.814</v>
      </c>
      <c r="F19" s="67">
        <f t="shared" si="1"/>
        <v>222.08388873419338</v>
      </c>
    </row>
    <row r="20" spans="3:6" ht="13.5" thickBot="1">
      <c r="C20" s="5" t="s">
        <v>62</v>
      </c>
      <c r="D20" s="59">
        <f>SUM(D8:D19)</f>
        <v>54639689.661565185</v>
      </c>
      <c r="E20" s="59"/>
      <c r="F20" s="59">
        <f>SUM(F8:F19)</f>
        <v>44476.70738451405</v>
      </c>
    </row>
    <row r="23" ht="12.75">
      <c r="F23" s="102"/>
    </row>
  </sheetData>
  <sheetProtection/>
  <mergeCells count="3">
    <mergeCell ref="E4:E5"/>
    <mergeCell ref="F4:F5"/>
    <mergeCell ref="C4: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Shankar. P. Inamdar</dc:creator>
  <cp:keywords/>
  <dc:description/>
  <cp:lastModifiedBy>b</cp:lastModifiedBy>
  <cp:lastPrinted>2006-06-26T12:12:12Z</cp:lastPrinted>
  <dcterms:created xsi:type="dcterms:W3CDTF">2006-05-31T10:28:13Z</dcterms:created>
  <dcterms:modified xsi:type="dcterms:W3CDTF">2008-08-01T09:22:11Z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