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tabRatio="875" activeTab="0"/>
  </bookViews>
  <sheets>
    <sheet name="Benchmark 1" sheetId="1" r:id="rId1"/>
    <sheet name="Benchmark 2" sheetId="2" r:id="rId2"/>
    <sheet name="Beta Value" sheetId="3" r:id="rId3"/>
    <sheet name="Market Return" sheetId="4" r:id="rId4"/>
    <sheet name="Risk Free Rate" sheetId="5" r:id="rId5"/>
    <sheet name="Deposit Rates" sheetId="6" r:id="rId6"/>
  </sheets>
  <definedNames/>
  <calcPr fullCalcOnLoad="1"/>
</workbook>
</file>

<file path=xl/comments3.xml><?xml version="1.0" encoding="utf-8"?>
<comments xmlns="http://schemas.openxmlformats.org/spreadsheetml/2006/main">
  <authors>
    <author>YourNameHere</author>
  </authors>
  <commentList>
    <comment ref="B6" authorId="0">
      <text>
        <r>
          <rPr>
            <b/>
            <sz val="8"/>
            <rFont val="Tahoma"/>
            <family val="0"/>
          </rPr>
          <t>YourNameHere:</t>
        </r>
        <r>
          <rPr>
            <sz val="8"/>
            <rFont val="Tahoma"/>
            <family val="0"/>
          </rPr>
          <t xml:space="preserve">
Reliance Energy is listed as Reliance Infra in Bloomberg</t>
        </r>
      </text>
    </comment>
    <comment ref="C7" authorId="0">
      <text>
        <r>
          <rPr>
            <b/>
            <sz val="8"/>
            <rFont val="Tahoma"/>
            <family val="0"/>
          </rPr>
          <t>YourNameHere:</t>
        </r>
        <r>
          <rPr>
            <sz val="8"/>
            <rFont val="Tahoma"/>
            <family val="0"/>
          </rPr>
          <t xml:space="preserve">
The value has been taken since the incorporation of the company on 24th April 2005
</t>
        </r>
      </text>
    </comment>
    <comment ref="C8" authorId="0">
      <text>
        <r>
          <rPr>
            <b/>
            <sz val="8"/>
            <rFont val="Tahoma"/>
            <family val="0"/>
          </rPr>
          <t>YourNameHere:</t>
        </r>
        <r>
          <rPr>
            <sz val="8"/>
            <rFont val="Tahoma"/>
            <family val="0"/>
          </rPr>
          <t xml:space="preserve">
The values have been taken since the incorporation of the company oin August 2001</t>
        </r>
      </text>
    </comment>
    <comment ref="C6" authorId="0">
      <text>
        <r>
          <rPr>
            <b/>
            <sz val="8"/>
            <rFont val="Tahoma"/>
            <family val="0"/>
          </rPr>
          <t>YourNameHere:</t>
        </r>
        <r>
          <rPr>
            <sz val="8"/>
            <rFont val="Tahoma"/>
            <family val="0"/>
          </rPr>
          <t xml:space="preserve">
Time period considered 01/07/1996 to 31/12/2006
</t>
        </r>
      </text>
    </comment>
    <comment ref="C5" authorId="0">
      <text>
        <r>
          <rPr>
            <b/>
            <sz val="8"/>
            <rFont val="Tahoma"/>
            <family val="0"/>
          </rPr>
          <t>YourNameHere:</t>
        </r>
        <r>
          <rPr>
            <sz val="8"/>
            <rFont val="Tahoma"/>
            <family val="0"/>
          </rPr>
          <t xml:space="preserve">
05/01/1997 to 31/12/2006
</t>
        </r>
      </text>
    </comment>
  </commentList>
</comments>
</file>

<file path=xl/sharedStrings.xml><?xml version="1.0" encoding="utf-8"?>
<sst xmlns="http://schemas.openxmlformats.org/spreadsheetml/2006/main" count="307" uniqueCount="257">
  <si>
    <t>Date</t>
  </si>
  <si>
    <t>Open</t>
  </si>
  <si>
    <t>High</t>
  </si>
  <si>
    <t>Low</t>
  </si>
  <si>
    <t>Close</t>
  </si>
  <si>
    <t>Beta</t>
  </si>
  <si>
    <t>BSE - SENSEX</t>
  </si>
  <si>
    <t>Source : Reserve Bank of India records.</t>
  </si>
  <si>
    <t>1980-81</t>
  </si>
  <si>
    <t>5.98-7.50</t>
  </si>
  <si>
    <t>1981-82</t>
  </si>
  <si>
    <t>6.00-8.00</t>
  </si>
  <si>
    <t>1982-83</t>
  </si>
  <si>
    <t>6.25-9.00</t>
  </si>
  <si>
    <t>1983-84</t>
  </si>
  <si>
    <t>7.75-10.00</t>
  </si>
  <si>
    <t>1984-85</t>
  </si>
  <si>
    <t>7.75-10.50</t>
  </si>
  <si>
    <t>1985-86</t>
  </si>
  <si>
    <t>9.00-11.50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</si>
  <si>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</si>
  <si>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</si>
  <si>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</si>
  <si>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</si>
  <si>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</si>
  <si>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</si>
  <si>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</si>
  <si>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</si>
  <si>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</si>
  <si>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</si>
  <si>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</si>
  <si>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</si>
  <si>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</si>
  <si>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</si>
  <si>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</si>
  <si>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9.47-11.70</t>
  </si>
  <si>
    <t>2001-02</t>
  </si>
  <si>
    <t>6.98-11.00</t>
  </si>
  <si>
    <t>2002-03</t>
  </si>
  <si>
    <t>6.57-8.62</t>
  </si>
  <si>
    <t>2003-04</t>
  </si>
  <si>
    <t>4.62-6.35</t>
  </si>
  <si>
    <t>2004-05</t>
  </si>
  <si>
    <t>4.49-8.24</t>
  </si>
  <si>
    <t>2005-06</t>
  </si>
  <si>
    <t>6.70-7.79</t>
  </si>
  <si>
    <t>2006-07</t>
  </si>
  <si>
    <t>7.69-8.75</t>
  </si>
  <si>
    <t>10.00-11.50</t>
  </si>
  <si>
    <t>10.50-11.50</t>
  </si>
  <si>
    <t>10.50-12.50</t>
  </si>
  <si>
    <t>12.00-12.75</t>
  </si>
  <si>
    <t>12.00-13.40</t>
  </si>
  <si>
    <t>11.00-12.71</t>
  </si>
  <si>
    <t>13.25-14.00</t>
  </si>
  <si>
    <t>13.40-13.85</t>
  </si>
  <si>
    <t>10.85-13.05</t>
  </si>
  <si>
    <t>11.10-12.60</t>
  </si>
  <si>
    <t>10.73-12.45</t>
  </si>
  <si>
    <t>Range</t>
  </si>
  <si>
    <t>Year</t>
  </si>
  <si>
    <t>Applicable Beta</t>
  </si>
  <si>
    <t>Project Name</t>
  </si>
  <si>
    <t>1979 - 80</t>
  </si>
  <si>
    <t>S. No.</t>
  </si>
  <si>
    <t>Compunded Return</t>
  </si>
  <si>
    <t>Average Beta</t>
  </si>
  <si>
    <t>Source: BSE Sensex of India</t>
  </si>
  <si>
    <t>1,034.30 </t>
  </si>
  <si>
    <t>947.14 </t>
  </si>
  <si>
    <t>1,249.36 </t>
  </si>
  <si>
    <t>983.23 </t>
  </si>
  <si>
    <t>1,251.07 </t>
  </si>
  <si>
    <t>1,137.59 </t>
  </si>
  <si>
    <t>1,179.18 </t>
  </si>
  <si>
    <t>1,316.38 </t>
  </si>
  <si>
    <t>1,338.46 </t>
  </si>
  <si>
    <t>1,239.96 </t>
  </si>
  <si>
    <t>1,372.25 </t>
  </si>
  <si>
    <t>1,245.15 </t>
  </si>
  <si>
    <t>1,679.95 </t>
  </si>
  <si>
    <t>1,251.98 </t>
  </si>
  <si>
    <t>1,861.94 </t>
  </si>
  <si>
    <t>1,598.85 </t>
  </si>
  <si>
    <t>1,918.21 </t>
  </si>
  <si>
    <t>1,739.15 </t>
  </si>
  <si>
    <t>1,897.71 </t>
  </si>
  <si>
    <t>1,685.57 </t>
  </si>
  <si>
    <t>1,955.29 </t>
  </si>
  <si>
    <t>1,853.53 </t>
  </si>
  <si>
    <t>1,946.28 </t>
  </si>
  <si>
    <t>1,804.81 </t>
  </si>
  <si>
    <t>2,329.95 </t>
  </si>
  <si>
    <t>1,945.48 </t>
  </si>
  <si>
    <t>3,049.90 </t>
  </si>
  <si>
    <t>2,193.27 </t>
  </si>
  <si>
    <t>4,318.95 </t>
  </si>
  <si>
    <t>2,949.70 </t>
  </si>
  <si>
    <t>4,546.58 </t>
  </si>
  <si>
    <t>3,611.11 </t>
  </si>
  <si>
    <t>3,710.86 </t>
  </si>
  <si>
    <t>2,963.49 </t>
  </si>
  <si>
    <t>3,198.77 </t>
  </si>
  <si>
    <t>2,928.10 </t>
  </si>
  <si>
    <t>2,972.96 </t>
  </si>
  <si>
    <t>2,677.07 </t>
  </si>
  <si>
    <t>3,071.52 </t>
  </si>
  <si>
    <t>2,529.59 </t>
  </si>
  <si>
    <t>3,463.14 </t>
  </si>
  <si>
    <t>3,017.04 </t>
  </si>
  <si>
    <t>3,329.80 </t>
  </si>
  <si>
    <t>2,825.58 </t>
  </si>
  <si>
    <t>2,982.90 </t>
  </si>
  <si>
    <t>2,413.62 </t>
  </si>
  <si>
    <t>2,708.62 </t>
  </si>
  <si>
    <t>2,359.34 </t>
  </si>
  <si>
    <t>2,954.25 </t>
  </si>
  <si>
    <t>2,389.80 </t>
  </si>
  <si>
    <t>2,893.13 </t>
  </si>
  <si>
    <t>2,605.02 </t>
  </si>
  <si>
    <t>2,677.93 </t>
  </si>
  <si>
    <t>2,184.67 </t>
  </si>
  <si>
    <t>2,412.15 </t>
  </si>
  <si>
    <t>1,980.06 </t>
  </si>
  <si>
    <t>2,369.31 </t>
  </si>
  <si>
    <t>2,059.77 </t>
  </si>
  <si>
    <t>2,437.71 </t>
  </si>
  <si>
    <t>2,140.39 </t>
  </si>
  <si>
    <t>2,336.60 </t>
  </si>
  <si>
    <t>2,082.38 </t>
  </si>
  <si>
    <t>2,768.54 </t>
  </si>
  <si>
    <t>2,322.71 </t>
  </si>
  <si>
    <t>2,838.90 </t>
  </si>
  <si>
    <t>2,513.61 </t>
  </si>
  <si>
    <t>2,756.85 </t>
  </si>
  <si>
    <t>2,612.03 </t>
  </si>
  <si>
    <t>3,243.33 </t>
  </si>
  <si>
    <t>2,609.37 </t>
  </si>
  <si>
    <t>3,459.07 </t>
  </si>
  <si>
    <t>3,149.80 </t>
  </si>
  <si>
    <t>4,152.74 </t>
  </si>
  <si>
    <t>3,405.88 </t>
  </si>
  <si>
    <t>4,288.44 </t>
  </si>
  <si>
    <t>3,774.66 </t>
  </si>
  <si>
    <t>4,273.48 </t>
  </si>
  <si>
    <t>3,643.33 </t>
  </si>
  <si>
    <t>3,944.95 </t>
  </si>
  <si>
    <t>3,694.55 </t>
  </si>
  <si>
    <t>3,851.15 </t>
  </si>
  <si>
    <t>3,575.77 </t>
  </si>
  <si>
    <t>4,334.48 </t>
  </si>
  <si>
    <t>3,811.26 </t>
  </si>
  <si>
    <t>4,217.21 </t>
  </si>
  <si>
    <t>4,047.55 </t>
  </si>
  <si>
    <t>4,227.60 </t>
  </si>
  <si>
    <t>4,588.16 </t>
  </si>
  <si>
    <t>4,643.31 </t>
  </si>
  <si>
    <t>4,281.00 </t>
  </si>
  <si>
    <t>4,449.70 </t>
  </si>
  <si>
    <t>4,248.95 </t>
  </si>
  <si>
    <t>4,308.70 </t>
  </si>
  <si>
    <t>3,999.01 </t>
  </si>
  <si>
    <t>4,109.09 </t>
  </si>
  <si>
    <t>3,806.30 </t>
  </si>
  <si>
    <t>3,943.66 </t>
  </si>
  <si>
    <t>3,394.94 </t>
  </si>
  <si>
    <t>3,642.12 </t>
  </si>
  <si>
    <t>3,228.94 </t>
  </si>
  <si>
    <t>3,548.47 </t>
  </si>
  <si>
    <t>3,244.04 </t>
  </si>
  <si>
    <t>3,508.61 </t>
  </si>
  <si>
    <t>3,133.28 </t>
  </si>
  <si>
    <t>3,351.48 </t>
  </si>
  <si>
    <t>2,966.63 </t>
  </si>
  <si>
    <t>3,438.98 </t>
  </si>
  <si>
    <t>3,237.65 </t>
  </si>
  <si>
    <t>Wind power project by HZL in Karnataka</t>
  </si>
  <si>
    <t>Weighted Average</t>
  </si>
  <si>
    <t>Years in Sensex</t>
  </si>
  <si>
    <t>Years since start of market (1979)</t>
  </si>
  <si>
    <t xml:space="preserve">Benchmark </t>
  </si>
  <si>
    <t>4. Cash Reserve Ratio and Interest Rates</t>
  </si>
  <si>
    <t xml:space="preserve">(per cent per annum) </t>
  </si>
  <si>
    <t>Item / week ended</t>
  </si>
  <si>
    <t>Feb. 3</t>
  </si>
  <si>
    <t>Dec. 29</t>
  </si>
  <si>
    <t>Jan. 5</t>
  </si>
  <si>
    <t>Jan. 12</t>
  </si>
  <si>
    <t>Jan. 19</t>
  </si>
  <si>
    <t>Jan. 26</t>
  </si>
  <si>
    <t>Feb. 2</t>
  </si>
  <si>
    <t>Cash Reserve Ratio (per cent)(1)</t>
  </si>
  <si>
    <t>Bank Rate</t>
  </si>
  <si>
    <t>I.D.B.I.(2)</t>
  </si>
  <si>
    <t>Prime Lending Rate(3)</t>
  </si>
  <si>
    <t xml:space="preserve">10.25-10.75 </t>
  </si>
  <si>
    <t xml:space="preserve">11.00-11.50 </t>
  </si>
  <si>
    <t xml:space="preserve">11.50-12.00 </t>
  </si>
  <si>
    <t>Deposit Rate(4)</t>
  </si>
  <si>
    <t xml:space="preserve">5.75-6.50 </t>
  </si>
  <si>
    <t xml:space="preserve">7.00-8.00 </t>
  </si>
  <si>
    <t xml:space="preserve">7.25-8.50 </t>
  </si>
  <si>
    <t xml:space="preserve">7.50-8.50 </t>
  </si>
  <si>
    <t xml:space="preserve">Call Money Rate (Low / High)(5) </t>
  </si>
  <si>
    <t xml:space="preserve">- Borrowings </t>
  </si>
  <si>
    <t xml:space="preserve">5.00/8.10 </t>
  </si>
  <si>
    <t xml:space="preserve">6.00/21.00 </t>
  </si>
  <si>
    <t xml:space="preserve">5.00/19.00 </t>
  </si>
  <si>
    <t xml:space="preserve">5.00/10.50 </t>
  </si>
  <si>
    <t xml:space="preserve">5.80/8.70 </t>
  </si>
  <si>
    <t xml:space="preserve">5.60/8.15 </t>
  </si>
  <si>
    <t xml:space="preserve">5.90/8.10 </t>
  </si>
  <si>
    <t xml:space="preserve">- Lendings </t>
  </si>
  <si>
    <t>(1) Cash Reserve Ratio relates to Scheduled Commercial Banks (excluding Regional Rural Banks).</t>
  </si>
  <si>
    <t xml:space="preserve">(2) Minimum Term Lending Rate (MTLR). </t>
  </si>
  <si>
    <t>(3) Prime Lending Rate relates to five major Banks.</t>
  </si>
  <si>
    <t xml:space="preserve"> (4) Deposit Rate relates to major Banks for term deposits of more than one year maturity. </t>
  </si>
  <si>
    <t xml:space="preserve">(5) Data cover 90-95 per cent of total transactions reported by participants. </t>
  </si>
  <si>
    <t xml:space="preserve"> </t>
  </si>
  <si>
    <t>Benchmark 1 -Government bond rates increased by a suitable risk premium to reflect private investment and / or project type</t>
  </si>
  <si>
    <t>Benchmark 2 -Government Deposit Rates increased by a suitable risk premium to reflect private investment and / or project type</t>
  </si>
  <si>
    <t>Risk Free Rate - Rf</t>
  </si>
  <si>
    <t>Market return - Rm</t>
  </si>
  <si>
    <t>Average Risk Free Rate (Historical) - AvRf</t>
  </si>
  <si>
    <t>Market Risk Premium (Rm-AvRf)</t>
  </si>
  <si>
    <t>Source:Bloomberg</t>
  </si>
  <si>
    <t xml:space="preserve">* The power generating companies are listed under the industry : Electric - Generation and Electric - Integrated </t>
  </si>
  <si>
    <t>Deposit Rates</t>
  </si>
  <si>
    <t>Above 5 years</t>
  </si>
  <si>
    <t>Average</t>
  </si>
  <si>
    <t>1979-80</t>
  </si>
  <si>
    <t>12.50-13.00</t>
  </si>
  <si>
    <t>11.50-12.00</t>
  </si>
  <si>
    <t>10.00-10.50</t>
  </si>
  <si>
    <t>9.50-10.00</t>
  </si>
  <si>
    <t>8.00-8.50</t>
  </si>
  <si>
    <t>5.50-6.25</t>
  </si>
  <si>
    <t>5.25-5.50</t>
  </si>
  <si>
    <t>5.75-6.25</t>
  </si>
  <si>
    <t>6.25-7.00</t>
  </si>
  <si>
    <t>Compunded return</t>
  </si>
  <si>
    <t xml:space="preserve">Geometric mean of deposit rate till 2005-06 </t>
  </si>
  <si>
    <t>Tata Power</t>
  </si>
  <si>
    <t>Jaiprakash Hydro</t>
  </si>
  <si>
    <t>BF Utilities</t>
  </si>
  <si>
    <t>Company Name</t>
  </si>
  <si>
    <t>Interest Rates on Central Government Securities</t>
  </si>
  <si>
    <t>Structure of Interest Rates</t>
  </si>
  <si>
    <t>** The start date of the project activity is 31/01/2007 and the data is referred from Bloomberg</t>
  </si>
  <si>
    <t>Reliance Infra</t>
  </si>
  <si>
    <r>
      <t>Beta Values for all the Listed Private Power Generating Companies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in India available at the start of the project activity</t>
    </r>
    <r>
      <rPr>
        <b/>
        <sz val="10"/>
        <color indexed="10"/>
        <rFont val="Arial"/>
        <family val="2"/>
      </rPr>
      <t>**</t>
    </r>
  </si>
  <si>
    <t>RBI Deposit Rate (Rf)</t>
  </si>
  <si>
    <t>Market return  (Rm)</t>
  </si>
  <si>
    <t>Average Deposit Rate (Historical) (AvRf)</t>
  </si>
  <si>
    <t>Cost of Equity [Rf + Beta*(Rm-AvRf)]</t>
  </si>
  <si>
    <t xml:space="preserve">Market Risk Premium </t>
  </si>
  <si>
    <t>Benchmark (Deposit Rate increased by Market Risk Premium) [Rf + Beta*(Rm-AvRf)]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</si>
</sst>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%"/>
    <numFmt numFmtId="178" formatCode="0.00000000000000%"/>
    <numFmt numFmtId="179" formatCode="_(* #,##0.000_);_(* \(#,##0.000\);_(* &quot;-&quot;??_);_(@_)"/>
    <numFmt numFmtId="180" formatCode="_(* #,##0.0000_);_(* \(#,##0.0000\);_(* &quot;-&quot;??_);_(@_)"/>
    <numFmt numFmtId="181" formatCode="0.00000000"/>
    <numFmt numFmtId="182" formatCode="_(* #,##0.00000_);_(* \(#,##0.00000\);_(* &quot;-&quot;??_);_(@_)"/>
    <numFmt numFmtId="183" formatCode="0.000000000000000%"/>
    <numFmt numFmtId="184" formatCode="mm/dd/yyyy"/>
    <numFmt numFmtId="185" formatCode="0.00_);\(0.00\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_(* #,##0.0000000000_);_(* \(#,##0.0000000000\);_(* &quot;-&quot;??_);_(@_)"/>
    <numFmt numFmtId="191" formatCode="_(* #,##0.00000000000_);_(* \(#,##0.00000000000\);_(* &quot;-&quot;??_);_(@_)"/>
    <numFmt numFmtId="192" formatCode="_(* #,##0.000000000000_);_(* \(#,##0.000000000000\);_(* &quot;-&quot;??_);_(@_)"/>
    <numFmt numFmtId="193" formatCode="_(* #,##0.0000000000000_);_(* \(#,##0.0000000000000\);_(* &quot;-&quot;??_);_(@_)"/>
    <numFmt numFmtId="194" formatCode="_(* #,##0.00000000000000_);_(* \(#,##0.00000000000000\);_(* &quot;-&quot;??_);_(@_)"/>
    <numFmt numFmtId="195" formatCode="_(* #,##0.000000000000000_);_(* \(#,##0.000000000000000\);_(* &quot;-&quot;??_);_(@_)"/>
    <numFmt numFmtId="196" formatCode="_(* #,##0.0000000000000000_);_(* \(#,##0.0000000000000000\);_(* &quot;-&quot;??_);_(@_)"/>
    <numFmt numFmtId="197" formatCode="0.0000%"/>
    <numFmt numFmtId="198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0" fontId="0" fillId="0" borderId="0" xfId="21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2" fontId="0" fillId="0" borderId="1" xfId="0" applyNumberFormat="1" applyFont="1" applyBorder="1" applyAlignment="1">
      <alignment horizontal="right" vertical="center"/>
    </xf>
    <xf numFmtId="2" fontId="0" fillId="0" borderId="1" xfId="15" applyNumberFormat="1" applyFont="1" applyBorder="1" applyAlignment="1">
      <alignment/>
    </xf>
    <xf numFmtId="10" fontId="4" fillId="0" borderId="0" xfId="2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0" fillId="0" borderId="0" xfId="21" applyNumberFormat="1" applyFont="1" applyBorder="1" applyAlignment="1">
      <alignment/>
    </xf>
    <xf numFmtId="9" fontId="0" fillId="0" borderId="0" xfId="21" applyFont="1" applyBorder="1" applyAlignment="1">
      <alignment/>
    </xf>
    <xf numFmtId="164" fontId="0" fillId="0" borderId="0" xfId="21" applyNumberFormat="1" applyFont="1" applyAlignment="1">
      <alignment/>
    </xf>
    <xf numFmtId="164" fontId="0" fillId="0" borderId="0" xfId="21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3" fontId="0" fillId="0" borderId="0" xfId="21" applyNumberFormat="1" applyFont="1" applyBorder="1" applyAlignment="1">
      <alignment/>
    </xf>
    <xf numFmtId="43" fontId="0" fillId="0" borderId="1" xfId="15" applyFont="1" applyBorder="1" applyAlignment="1">
      <alignment/>
    </xf>
    <xf numFmtId="9" fontId="0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9" fontId="5" fillId="0" borderId="0" xfId="21" applyFont="1" applyBorder="1" applyAlignment="1">
      <alignment/>
    </xf>
    <xf numFmtId="10" fontId="5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1" xfId="15" applyFont="1" applyBorder="1" applyAlignment="1">
      <alignment/>
    </xf>
    <xf numFmtId="10" fontId="0" fillId="0" borderId="0" xfId="21" applyNumberFormat="1" applyFont="1" applyBorder="1" applyAlignment="1">
      <alignment/>
    </xf>
    <xf numFmtId="9" fontId="0" fillId="0" borderId="0" xfId="21" applyFont="1" applyBorder="1" applyAlignment="1">
      <alignment/>
    </xf>
    <xf numFmtId="10" fontId="0" fillId="0" borderId="0" xfId="21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21" applyFont="1" applyBorder="1" applyAlignment="1">
      <alignment/>
    </xf>
    <xf numFmtId="0" fontId="0" fillId="0" borderId="0" xfId="0" applyFont="1" applyAlignment="1">
      <alignment/>
    </xf>
    <xf numFmtId="10" fontId="0" fillId="0" borderId="0" xfId="21" applyNumberFormat="1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97" fontId="0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2" fontId="0" fillId="0" borderId="4" xfId="15" applyNumberFormat="1" applyFont="1" applyBorder="1" applyAlignment="1">
      <alignment horizontal="center" vertical="center"/>
    </xf>
    <xf numFmtId="2" fontId="0" fillId="0" borderId="5" xfId="15" applyNumberFormat="1" applyFont="1" applyBorder="1" applyAlignment="1">
      <alignment horizontal="right" vertical="center"/>
    </xf>
    <xf numFmtId="2" fontId="0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5" xfId="15" applyFont="1" applyBorder="1" applyAlignment="1">
      <alignment/>
    </xf>
    <xf numFmtId="15" fontId="4" fillId="0" borderId="6" xfId="0" applyNumberFormat="1" applyFont="1" applyBorder="1" applyAlignment="1">
      <alignment horizontal="center" vertical="center"/>
    </xf>
    <xf numFmtId="17" fontId="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12" xfId="15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4" xfId="15" applyNumberFormat="1" applyFont="1" applyBorder="1" applyAlignment="1">
      <alignment horizontal="right" vertical="center"/>
    </xf>
    <xf numFmtId="2" fontId="0" fillId="0" borderId="9" xfId="15" applyNumberFormat="1" applyFont="1" applyBorder="1" applyAlignment="1">
      <alignment/>
    </xf>
    <xf numFmtId="2" fontId="0" fillId="0" borderId="10" xfId="15" applyNumberFormat="1" applyFont="1" applyBorder="1" applyAlignment="1">
      <alignment/>
    </xf>
    <xf numFmtId="2" fontId="0" fillId="0" borderId="11" xfId="15" applyNumberFormat="1" applyFont="1" applyBorder="1" applyAlignment="1">
      <alignment/>
    </xf>
    <xf numFmtId="2" fontId="0" fillId="0" borderId="12" xfId="15" applyNumberFormat="1" applyFont="1" applyBorder="1" applyAlignment="1">
      <alignment/>
    </xf>
    <xf numFmtId="2" fontId="0" fillId="0" borderId="8" xfId="15" applyNumberFormat="1" applyFont="1" applyBorder="1" applyAlignment="1">
      <alignment/>
    </xf>
    <xf numFmtId="2" fontId="0" fillId="0" borderId="3" xfId="15" applyNumberFormat="1" applyFont="1" applyBorder="1" applyAlignment="1">
      <alignment/>
    </xf>
    <xf numFmtId="2" fontId="0" fillId="0" borderId="4" xfId="15" applyNumberFormat="1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10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12" xfId="15" applyFont="1" applyBorder="1" applyAlignment="1">
      <alignment/>
    </xf>
    <xf numFmtId="43" fontId="0" fillId="0" borderId="8" xfId="15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4" xfId="15" applyFont="1" applyBorder="1" applyAlignment="1">
      <alignment/>
    </xf>
    <xf numFmtId="17" fontId="0" fillId="0" borderId="7" xfId="0" applyNumberFormat="1" applyFont="1" applyBorder="1" applyAlignment="1">
      <alignment horizontal="center"/>
    </xf>
    <xf numFmtId="43" fontId="0" fillId="0" borderId="9" xfId="15" applyFont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" fontId="0" fillId="0" borderId="19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0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15" applyNumberFormat="1" applyFont="1" applyBorder="1" applyAlignment="1">
      <alignment horizontal="center"/>
    </xf>
    <xf numFmtId="2" fontId="0" fillId="0" borderId="10" xfId="15" applyNumberFormat="1" applyFont="1" applyBorder="1" applyAlignment="1">
      <alignment horizontal="center"/>
    </xf>
    <xf numFmtId="2" fontId="0" fillId="0" borderId="8" xfId="15" applyNumberFormat="1" applyFont="1" applyBorder="1" applyAlignment="1">
      <alignment horizontal="center"/>
    </xf>
    <xf numFmtId="43" fontId="0" fillId="0" borderId="9" xfId="15" applyFont="1" applyBorder="1" applyAlignment="1">
      <alignment horizontal="center"/>
    </xf>
    <xf numFmtId="43" fontId="0" fillId="0" borderId="10" xfId="15" applyFont="1" applyBorder="1" applyAlignment="1">
      <alignment horizontal="center"/>
    </xf>
    <xf numFmtId="43" fontId="0" fillId="0" borderId="8" xfId="15" applyFont="1" applyBorder="1" applyAlignment="1">
      <alignment horizontal="center"/>
    </xf>
    <xf numFmtId="43" fontId="0" fillId="0" borderId="9" xfId="15" applyFont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4" fillId="7" borderId="2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0" fontId="4" fillId="0" borderId="2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43" fontId="0" fillId="0" borderId="2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43" fontId="0" fillId="0" borderId="26" xfId="15" applyFont="1" applyBorder="1" applyAlignment="1">
      <alignment/>
    </xf>
    <xf numFmtId="10" fontId="0" fillId="0" borderId="26" xfId="21" applyNumberFormat="1" applyFont="1" applyBorder="1" applyAlignment="1">
      <alignment/>
    </xf>
    <xf numFmtId="0" fontId="4" fillId="7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2" fontId="0" fillId="8" borderId="25" xfId="0" applyNumberFormat="1" applyFill="1" applyBorder="1" applyAlignment="1">
      <alignment/>
    </xf>
    <xf numFmtId="0" fontId="4" fillId="8" borderId="0" xfId="0" applyFont="1" applyFill="1" applyBorder="1" applyAlignment="1">
      <alignment horizontal="left" vertical="center"/>
    </xf>
    <xf numFmtId="10" fontId="0" fillId="8" borderId="0" xfId="21" applyNumberFormat="1" applyFill="1" applyAlignment="1">
      <alignment/>
    </xf>
    <xf numFmtId="0" fontId="0" fillId="0" borderId="25" xfId="0" applyFill="1" applyBorder="1" applyAlignment="1">
      <alignment/>
    </xf>
    <xf numFmtId="2" fontId="0" fillId="0" borderId="25" xfId="0" applyNumberFormat="1" applyFill="1" applyBorder="1" applyAlignment="1">
      <alignment horizontal="right"/>
    </xf>
    <xf numFmtId="2" fontId="0" fillId="0" borderId="25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8" borderId="0" xfId="0" applyFill="1" applyAlignment="1">
      <alignment/>
    </xf>
    <xf numFmtId="0" fontId="0" fillId="8" borderId="25" xfId="0" applyFont="1" applyFill="1" applyBorder="1" applyAlignment="1">
      <alignment horizontal="right" wrapText="1"/>
    </xf>
    <xf numFmtId="2" fontId="4" fillId="5" borderId="25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4" fillId="5" borderId="25" xfId="0" applyFont="1" applyFill="1" applyBorder="1" applyAlignment="1">
      <alignment/>
    </xf>
    <xf numFmtId="0" fontId="0" fillId="5" borderId="2" xfId="0" applyFont="1" applyFill="1" applyBorder="1" applyAlignment="1">
      <alignment horizontal="left" vertical="center" wrapText="1"/>
    </xf>
    <xf numFmtId="10" fontId="0" fillId="0" borderId="26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172" fontId="0" fillId="0" borderId="29" xfId="15" applyNumberFormat="1" applyFont="1" applyBorder="1" applyAlignment="1">
      <alignment vertical="center" wrapText="1"/>
    </xf>
    <xf numFmtId="171" fontId="0" fillId="0" borderId="30" xfId="15" applyNumberFormat="1" applyFont="1" applyBorder="1" applyAlignment="1">
      <alignment vertical="center"/>
    </xf>
    <xf numFmtId="171" fontId="4" fillId="3" borderId="30" xfId="15" applyNumberFormat="1" applyFont="1" applyFill="1" applyBorder="1" applyAlignment="1">
      <alignment vertical="center"/>
    </xf>
    <xf numFmtId="171" fontId="0" fillId="0" borderId="31" xfId="15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0" fontId="0" fillId="0" borderId="25" xfId="21" applyNumberFormat="1" applyFont="1" applyBorder="1" applyAlignment="1">
      <alignment horizontal="center" vertical="center"/>
    </xf>
    <xf numFmtId="10" fontId="4" fillId="3" borderId="25" xfId="21" applyNumberFormat="1" applyFont="1" applyFill="1" applyBorder="1" applyAlignment="1">
      <alignment horizontal="center" vertical="center"/>
    </xf>
    <xf numFmtId="10" fontId="0" fillId="0" borderId="33" xfId="21" applyNumberFormat="1" applyFont="1" applyBorder="1" applyAlignment="1">
      <alignment horizontal="center" vertical="center"/>
    </xf>
    <xf numFmtId="172" fontId="0" fillId="0" borderId="0" xfId="15" applyNumberFormat="1" applyFont="1" applyAlignment="1">
      <alignment horizontal="center" vertical="center" wrapText="1"/>
    </xf>
    <xf numFmtId="171" fontId="0" fillId="0" borderId="0" xfId="15" applyNumberFormat="1" applyFont="1" applyAlignment="1">
      <alignment horizontal="center" vertical="center"/>
    </xf>
    <xf numFmtId="164" fontId="0" fillId="0" borderId="0" xfId="21" applyNumberFormat="1" applyFont="1" applyAlignment="1">
      <alignment horizontal="center" vertical="center"/>
    </xf>
    <xf numFmtId="10" fontId="0" fillId="0" borderId="0" xfId="21" applyNumberFormat="1" applyFont="1" applyAlignment="1">
      <alignment horizontal="center" vertical="center"/>
    </xf>
    <xf numFmtId="10" fontId="0" fillId="0" borderId="2" xfId="21" applyNumberFormat="1" applyFont="1" applyBorder="1" applyAlignment="1">
      <alignment horizontal="center" vertical="center"/>
    </xf>
    <xf numFmtId="10" fontId="4" fillId="6" borderId="2" xfId="21" applyNumberFormat="1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43" fontId="4" fillId="6" borderId="22" xfId="15" applyFont="1" applyFill="1" applyBorder="1" applyAlignment="1">
      <alignment horizontal="center"/>
    </xf>
    <xf numFmtId="17" fontId="4" fillId="6" borderId="2" xfId="0" applyNumberFormat="1" applyFont="1" applyFill="1" applyBorder="1" applyAlignment="1">
      <alignment horizontal="center"/>
    </xf>
    <xf numFmtId="43" fontId="4" fillId="6" borderId="22" xfId="15" applyFont="1" applyFill="1" applyBorder="1" applyAlignment="1">
      <alignment/>
    </xf>
    <xf numFmtId="43" fontId="4" fillId="6" borderId="23" xfId="15" applyFont="1" applyFill="1" applyBorder="1" applyAlignment="1">
      <alignment/>
    </xf>
    <xf numFmtId="43" fontId="4" fillId="6" borderId="24" xfId="15" applyFont="1" applyFill="1" applyBorder="1" applyAlignment="1">
      <alignment/>
    </xf>
    <xf numFmtId="10" fontId="4" fillId="6" borderId="35" xfId="21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25" xfId="0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43" fontId="0" fillId="0" borderId="21" xfId="15" applyFont="1" applyBorder="1" applyAlignment="1">
      <alignment horizontal="left"/>
    </xf>
    <xf numFmtId="43" fontId="0" fillId="0" borderId="36" xfId="15" applyFont="1" applyBorder="1" applyAlignment="1">
      <alignment horizontal="left"/>
    </xf>
    <xf numFmtId="43" fontId="0" fillId="0" borderId="35" xfId="15" applyFont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wrapText="1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4" fillId="6" borderId="2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9.140625" style="7" customWidth="1"/>
    <col min="2" max="2" width="46.00390625" style="7" customWidth="1"/>
    <col min="3" max="3" width="9.00390625" style="7" customWidth="1"/>
    <col min="4" max="4" width="11.00390625" style="7" customWidth="1"/>
    <col min="5" max="5" width="10.28125" style="7" customWidth="1"/>
    <col min="6" max="6" width="10.7109375" style="7" customWidth="1"/>
    <col min="7" max="7" width="9.140625" style="7" customWidth="1"/>
    <col min="8" max="8" width="11.57421875" style="7" bestFit="1" customWidth="1"/>
    <col min="9" max="16384" width="9.140625" style="7" customWidth="1"/>
  </cols>
  <sheetData>
    <row r="1" ht="12.75">
      <c r="B1" s="129" t="s">
        <v>219</v>
      </c>
    </row>
    <row r="2" ht="13.5" thickBot="1"/>
    <row r="3" ht="13.5" thickBot="1">
      <c r="B3" s="106" t="s">
        <v>62</v>
      </c>
    </row>
    <row r="4" spans="2:3" ht="13.5" thickBot="1">
      <c r="B4" s="43" t="s">
        <v>176</v>
      </c>
      <c r="C4" s="46"/>
    </row>
    <row r="5" spans="2:3" ht="12.75">
      <c r="B5" s="46"/>
      <c r="C5" s="46"/>
    </row>
    <row r="6" spans="2:3" ht="13.5" thickBot="1">
      <c r="B6" s="45"/>
      <c r="C6" s="46"/>
    </row>
    <row r="7" spans="2:3" ht="13.5" thickBot="1">
      <c r="B7" s="152" t="s">
        <v>61</v>
      </c>
      <c r="C7" s="130">
        <f>'Beta Value'!C9</f>
        <v>1.02175</v>
      </c>
    </row>
    <row r="8" spans="2:3" ht="13.5" thickBot="1">
      <c r="B8" s="152" t="s">
        <v>221</v>
      </c>
      <c r="C8" s="131">
        <f>'Risk Free Rate'!AC6</f>
        <v>0.07339999999999999</v>
      </c>
    </row>
    <row r="9" spans="2:10" ht="13.5" thickBot="1">
      <c r="B9" s="152" t="s">
        <v>178</v>
      </c>
      <c r="C9" s="132">
        <f>'Market Return'!C197</f>
        <v>27.833333333333194</v>
      </c>
      <c r="D9" s="5"/>
      <c r="E9" s="5"/>
      <c r="F9" s="5"/>
      <c r="G9" s="5"/>
      <c r="H9" s="5"/>
      <c r="I9" s="5"/>
      <c r="J9" s="41"/>
    </row>
    <row r="10" spans="2:3" ht="13.5" thickBot="1">
      <c r="B10" s="152" t="s">
        <v>222</v>
      </c>
      <c r="C10" s="133">
        <f>('Market Return'!H197/'Market Return'!$H$4)^(1/C9)-1</f>
        <v>0.19455844186264226</v>
      </c>
    </row>
    <row r="11" spans="2:7" ht="13.5" thickBot="1">
      <c r="B11" s="152" t="s">
        <v>223</v>
      </c>
      <c r="C11" s="131">
        <f>'Risk Free Rate'!AC8</f>
        <v>0.10307970493994412</v>
      </c>
      <c r="G11" s="41"/>
    </row>
    <row r="12" spans="2:3" ht="13.5" thickBot="1">
      <c r="B12" s="152" t="s">
        <v>224</v>
      </c>
      <c r="C12" s="131">
        <f>C10-C11</f>
        <v>0.09147873692269815</v>
      </c>
    </row>
    <row r="13" spans="2:3" ht="13.5" thickBot="1">
      <c r="B13" s="107" t="s">
        <v>254</v>
      </c>
      <c r="C13" s="133">
        <f>C8+C12*C7</f>
        <v>0.1668683994507668</v>
      </c>
    </row>
    <row r="14" spans="3:8" ht="13.5" thickBot="1">
      <c r="C14" s="44"/>
      <c r="H14" s="24"/>
    </row>
    <row r="15" spans="2:3" ht="13.5" thickBot="1">
      <c r="B15" s="108" t="s">
        <v>180</v>
      </c>
      <c r="C15" s="47">
        <f>C13</f>
        <v>0.1668683994507668</v>
      </c>
    </row>
    <row r="19" ht="12.75">
      <c r="E19" s="8"/>
    </row>
    <row r="20" spans="5:7" ht="12.75">
      <c r="E20" s="20"/>
      <c r="G20" s="20"/>
    </row>
    <row r="21" ht="12.75">
      <c r="G21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workbookViewId="0" topLeftCell="A1">
      <selection activeCell="E21" sqref="E21"/>
    </sheetView>
  </sheetViews>
  <sheetFormatPr defaultColWidth="9.140625" defaultRowHeight="12.75"/>
  <cols>
    <col min="1" max="1" width="9.140625" style="7" customWidth="1"/>
    <col min="2" max="2" width="58.00390625" style="7" bestFit="1" customWidth="1"/>
    <col min="3" max="3" width="9.00390625" style="124" customWidth="1"/>
    <col min="4" max="4" width="11.00390625" style="7" customWidth="1"/>
    <col min="5" max="5" width="10.28125" style="7" customWidth="1"/>
    <col min="6" max="6" width="10.7109375" style="7" customWidth="1"/>
    <col min="7" max="7" width="9.140625" style="7" customWidth="1"/>
    <col min="8" max="8" width="11.57421875" style="7" bestFit="1" customWidth="1"/>
    <col min="9" max="16384" width="9.140625" style="7" customWidth="1"/>
  </cols>
  <sheetData>
    <row r="1" ht="12.75">
      <c r="B1" s="129" t="s">
        <v>220</v>
      </c>
    </row>
    <row r="2" ht="13.5" thickBot="1">
      <c r="B2" s="129"/>
    </row>
    <row r="3" ht="13.5" thickBot="1">
      <c r="B3" s="106" t="s">
        <v>62</v>
      </c>
    </row>
    <row r="4" spans="2:3" ht="13.5" thickBot="1">
      <c r="B4" s="43" t="s">
        <v>176</v>
      </c>
      <c r="C4" s="125"/>
    </row>
    <row r="5" ht="13.5" thickBot="1">
      <c r="E5" s="7" t="s">
        <v>218</v>
      </c>
    </row>
    <row r="6" spans="2:4" ht="13.5" thickBot="1">
      <c r="B6" s="152" t="s">
        <v>61</v>
      </c>
      <c r="C6" s="130">
        <f>'Beta Value'!C9</f>
        <v>1.02175</v>
      </c>
      <c r="D6" s="5"/>
    </row>
    <row r="7" spans="2:4" ht="13.5" thickBot="1">
      <c r="B7" s="152" t="s">
        <v>251</v>
      </c>
      <c r="C7" s="131">
        <f>'Deposit Rates'!E31%</f>
        <v>0.06625</v>
      </c>
      <c r="D7" s="5"/>
    </row>
    <row r="8" spans="2:10" ht="13.5" thickBot="1">
      <c r="B8" s="152" t="s">
        <v>178</v>
      </c>
      <c r="C8" s="132">
        <f>'Market Return'!C197</f>
        <v>27.833333333333194</v>
      </c>
      <c r="D8" s="5"/>
      <c r="E8" s="5"/>
      <c r="F8" s="5"/>
      <c r="G8" s="5"/>
      <c r="H8" s="5"/>
      <c r="I8" s="5"/>
      <c r="J8" s="41"/>
    </row>
    <row r="9" spans="2:4" ht="13.5" thickBot="1">
      <c r="B9" s="152" t="s">
        <v>252</v>
      </c>
      <c r="C9" s="133">
        <f>('Market Return'!H197/'Market Return'!$H$4)^(1/C8)-1</f>
        <v>0.19455844186264226</v>
      </c>
      <c r="D9" s="5"/>
    </row>
    <row r="10" spans="2:7" ht="13.5" thickBot="1">
      <c r="B10" s="152" t="s">
        <v>253</v>
      </c>
      <c r="C10" s="153">
        <f>'Deposit Rates'!F34</f>
        <v>0.10043661518264657</v>
      </c>
      <c r="D10" s="5"/>
      <c r="G10" s="41"/>
    </row>
    <row r="11" spans="2:4" ht="13.5" thickBot="1">
      <c r="B11" s="152" t="s">
        <v>255</v>
      </c>
      <c r="C11" s="131">
        <f>C9-C10</f>
        <v>0.09412182667999569</v>
      </c>
      <c r="D11" s="5"/>
    </row>
    <row r="12" ht="12.75">
      <c r="D12" s="5"/>
    </row>
    <row r="13" spans="3:8" ht="13.5" thickBot="1">
      <c r="C13" s="126"/>
      <c r="H13" s="24"/>
    </row>
    <row r="14" spans="2:3" ht="26.25" thickBot="1">
      <c r="B14" s="205" t="s">
        <v>256</v>
      </c>
      <c r="C14" s="127">
        <f>C7+C11*C6</f>
        <v>0.16241897641028558</v>
      </c>
    </row>
    <row r="16" ht="12.75">
      <c r="C16" s="7"/>
    </row>
    <row r="17" ht="12.75">
      <c r="C17" s="7"/>
    </row>
    <row r="18" ht="12.75">
      <c r="B18" s="128"/>
    </row>
    <row r="19" spans="3:7" ht="12.75">
      <c r="C19" s="7"/>
      <c r="G19" s="20"/>
    </row>
    <row r="20" spans="3:7" ht="12.75">
      <c r="C20" s="7"/>
      <c r="G20" s="42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9.140625" style="40" customWidth="1"/>
    <col min="2" max="2" width="44.28125" style="40" customWidth="1"/>
    <col min="3" max="3" width="28.57421875" style="149" customWidth="1"/>
    <col min="4" max="4" width="23.57421875" style="40" bestFit="1" customWidth="1"/>
    <col min="5" max="5" width="21.7109375" style="40" bestFit="1" customWidth="1"/>
    <col min="6" max="6" width="11.140625" style="40" customWidth="1"/>
    <col min="7" max="16384" width="9.140625" style="40" customWidth="1"/>
  </cols>
  <sheetData>
    <row r="1" ht="13.5" thickBot="1"/>
    <row r="2" spans="2:6" ht="13.5" thickBot="1">
      <c r="B2" s="182" t="s">
        <v>250</v>
      </c>
      <c r="C2" s="183"/>
      <c r="D2" s="183"/>
      <c r="E2" s="183"/>
      <c r="F2" s="184"/>
    </row>
    <row r="3" ht="13.5" thickBot="1"/>
    <row r="4" spans="2:3" ht="13.5" thickBot="1">
      <c r="B4" s="109" t="s">
        <v>245</v>
      </c>
      <c r="C4" s="115" t="s">
        <v>5</v>
      </c>
    </row>
    <row r="5" spans="2:3" ht="12.75">
      <c r="B5" s="148" t="s">
        <v>242</v>
      </c>
      <c r="C5" s="180">
        <v>0.885</v>
      </c>
    </row>
    <row r="6" spans="2:3" ht="12.75">
      <c r="B6" s="148" t="s">
        <v>249</v>
      </c>
      <c r="C6" s="135">
        <v>0.867</v>
      </c>
    </row>
    <row r="7" spans="2:3" ht="12.75">
      <c r="B7" s="148" t="s">
        <v>243</v>
      </c>
      <c r="C7" s="181">
        <v>1.009</v>
      </c>
    </row>
    <row r="8" spans="2:3" ht="12.75">
      <c r="B8" s="150" t="s">
        <v>244</v>
      </c>
      <c r="C8" s="180">
        <v>1.326</v>
      </c>
    </row>
    <row r="9" spans="2:3" ht="12.75">
      <c r="B9" s="151" t="s">
        <v>66</v>
      </c>
      <c r="C9" s="147">
        <f>AVERAGE(C5:C8)</f>
        <v>1.02175</v>
      </c>
    </row>
    <row r="10" ht="12.75">
      <c r="C10" s="40"/>
    </row>
    <row r="11" ht="12.75">
      <c r="C11" s="40"/>
    </row>
    <row r="12" ht="13.5" thickBot="1"/>
    <row r="13" ht="13.5" thickBot="1">
      <c r="B13" s="48" t="s">
        <v>225</v>
      </c>
    </row>
    <row r="14" ht="12.75">
      <c r="B14" s="91"/>
    </row>
    <row r="15" ht="12.75">
      <c r="B15" s="90" t="s">
        <v>226</v>
      </c>
    </row>
    <row r="16" ht="12.75">
      <c r="B16" s="92" t="s">
        <v>248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3"/>
  <sheetViews>
    <sheetView showGridLines="0" workbookViewId="0" topLeftCell="A1">
      <selection activeCell="K7" sqref="K7"/>
    </sheetView>
  </sheetViews>
  <sheetFormatPr defaultColWidth="9.140625" defaultRowHeight="12.75"/>
  <cols>
    <col min="1" max="2" width="7.8515625" style="34" customWidth="1"/>
    <col min="3" max="3" width="14.57421875" style="39" customWidth="1"/>
    <col min="4" max="4" width="11.00390625" style="34" bestFit="1" customWidth="1"/>
    <col min="5" max="8" width="10.7109375" style="34" customWidth="1"/>
    <col min="9" max="9" width="10.7109375" style="36" customWidth="1"/>
    <col min="10" max="11" width="10.7109375" style="34" customWidth="1"/>
    <col min="12" max="16384" width="9.140625" style="34" customWidth="1"/>
  </cols>
  <sheetData>
    <row r="1" ht="13.5" thickBot="1"/>
    <row r="2" spans="1:15" s="7" customFormat="1" ht="13.5" thickBot="1">
      <c r="A2" s="4"/>
      <c r="B2" s="4"/>
      <c r="C2" s="188" t="s">
        <v>6</v>
      </c>
      <c r="D2" s="189"/>
      <c r="E2" s="189"/>
      <c r="F2" s="189"/>
      <c r="G2" s="189"/>
      <c r="H2" s="190"/>
      <c r="I2" s="6"/>
      <c r="O2" s="8"/>
    </row>
    <row r="3" spans="3:15" s="7" customFormat="1" ht="41.25" customHeight="1" thickBot="1">
      <c r="C3" s="113" t="s">
        <v>179</v>
      </c>
      <c r="D3" s="114" t="s">
        <v>0</v>
      </c>
      <c r="E3" s="114" t="s">
        <v>1</v>
      </c>
      <c r="F3" s="114" t="s">
        <v>2</v>
      </c>
      <c r="G3" s="114" t="s">
        <v>3</v>
      </c>
      <c r="H3" s="114" t="s">
        <v>4</v>
      </c>
      <c r="I3" s="6"/>
      <c r="O3" s="8"/>
    </row>
    <row r="4" spans="3:15" s="7" customFormat="1" ht="12.75">
      <c r="C4" s="95"/>
      <c r="D4" s="56">
        <v>28946</v>
      </c>
      <c r="E4" s="58"/>
      <c r="F4" s="50"/>
      <c r="G4" s="50"/>
      <c r="H4" s="51">
        <v>100</v>
      </c>
      <c r="I4" s="6"/>
      <c r="O4" s="8"/>
    </row>
    <row r="5" spans="3:15" s="7" customFormat="1" ht="12.75">
      <c r="C5" s="96"/>
      <c r="D5" s="57">
        <v>33269</v>
      </c>
      <c r="E5" s="59">
        <v>1027.38</v>
      </c>
      <c r="F5" s="9" t="s">
        <v>68</v>
      </c>
      <c r="G5" s="9" t="s">
        <v>69</v>
      </c>
      <c r="H5" s="52">
        <v>982.32</v>
      </c>
      <c r="I5" s="6"/>
      <c r="O5" s="8"/>
    </row>
    <row r="6" spans="3:15" s="7" customFormat="1" ht="12.75">
      <c r="C6" s="96"/>
      <c r="D6" s="57">
        <v>33297</v>
      </c>
      <c r="E6" s="59">
        <v>987.11</v>
      </c>
      <c r="F6" s="9" t="s">
        <v>70</v>
      </c>
      <c r="G6" s="9" t="s">
        <v>71</v>
      </c>
      <c r="H6" s="52">
        <v>1220.41</v>
      </c>
      <c r="I6" s="6"/>
      <c r="O6" s="8"/>
    </row>
    <row r="7" spans="3:15" s="7" customFormat="1" ht="12.75">
      <c r="C7" s="96">
        <f>1991-1979</f>
        <v>12</v>
      </c>
      <c r="D7" s="57">
        <v>33328</v>
      </c>
      <c r="E7" s="59">
        <v>1200.43</v>
      </c>
      <c r="F7" s="9" t="s">
        <v>72</v>
      </c>
      <c r="G7" s="9" t="s">
        <v>73</v>
      </c>
      <c r="H7" s="52">
        <v>1167.97</v>
      </c>
      <c r="I7" s="6"/>
      <c r="O7" s="8"/>
    </row>
    <row r="8" spans="3:15" s="7" customFormat="1" ht="12.75">
      <c r="C8" s="96">
        <f>C7+1/12</f>
        <v>12.083333333333334</v>
      </c>
      <c r="D8" s="57">
        <v>33358</v>
      </c>
      <c r="E8" s="59">
        <v>1179.18</v>
      </c>
      <c r="F8" s="9" t="s">
        <v>75</v>
      </c>
      <c r="G8" s="9" t="s">
        <v>74</v>
      </c>
      <c r="H8" s="52">
        <v>1235.11</v>
      </c>
      <c r="I8" s="6"/>
      <c r="O8" s="8"/>
    </row>
    <row r="9" spans="3:15" s="7" customFormat="1" ht="12.75">
      <c r="C9" s="96">
        <f aca="true" t="shared" si="0" ref="C9:C72">C8+1/12</f>
        <v>12.166666666666668</v>
      </c>
      <c r="D9" s="57">
        <v>33389</v>
      </c>
      <c r="E9" s="59">
        <v>1269.39</v>
      </c>
      <c r="F9" s="9" t="s">
        <v>76</v>
      </c>
      <c r="G9" s="9" t="s">
        <v>77</v>
      </c>
      <c r="H9" s="52">
        <v>1307.34</v>
      </c>
      <c r="I9" s="6"/>
      <c r="O9" s="8"/>
    </row>
    <row r="10" spans="3:15" s="7" customFormat="1" ht="12.75">
      <c r="C10" s="96">
        <f t="shared" si="0"/>
        <v>12.250000000000002</v>
      </c>
      <c r="D10" s="57">
        <v>33419</v>
      </c>
      <c r="E10" s="59">
        <v>1302.82</v>
      </c>
      <c r="F10" s="9" t="s">
        <v>78</v>
      </c>
      <c r="G10" s="9" t="s">
        <v>79</v>
      </c>
      <c r="H10" s="52">
        <v>1269.91</v>
      </c>
      <c r="I10" s="6"/>
      <c r="O10" s="8"/>
    </row>
    <row r="11" spans="3:15" s="7" customFormat="1" ht="12.75">
      <c r="C11" s="96">
        <f t="shared" si="0"/>
        <v>12.333333333333336</v>
      </c>
      <c r="D11" s="57">
        <v>33450</v>
      </c>
      <c r="E11" s="59">
        <v>1253.08</v>
      </c>
      <c r="F11" s="9" t="s">
        <v>80</v>
      </c>
      <c r="G11" s="9" t="s">
        <v>81</v>
      </c>
      <c r="H11" s="52">
        <v>1632.67</v>
      </c>
      <c r="I11" s="6"/>
      <c r="O11" s="8"/>
    </row>
    <row r="12" spans="3:15" s="7" customFormat="1" ht="12.75">
      <c r="C12" s="96">
        <f t="shared" si="0"/>
        <v>12.41666666666667</v>
      </c>
      <c r="D12" s="57">
        <v>33481</v>
      </c>
      <c r="E12" s="59">
        <v>1647.29</v>
      </c>
      <c r="F12" s="9" t="s">
        <v>82</v>
      </c>
      <c r="G12" s="9" t="s">
        <v>83</v>
      </c>
      <c r="H12" s="52">
        <v>1795.99</v>
      </c>
      <c r="I12" s="6"/>
      <c r="O12" s="8"/>
    </row>
    <row r="13" spans="3:15" s="7" customFormat="1" ht="12.75">
      <c r="C13" s="96">
        <f t="shared" si="0"/>
        <v>12.500000000000004</v>
      </c>
      <c r="D13" s="57">
        <v>33511</v>
      </c>
      <c r="E13" s="59">
        <v>1802.43</v>
      </c>
      <c r="F13" s="9" t="s">
        <v>84</v>
      </c>
      <c r="G13" s="9" t="s">
        <v>85</v>
      </c>
      <c r="H13" s="52">
        <v>1885.28</v>
      </c>
      <c r="I13" s="6"/>
      <c r="O13" s="8"/>
    </row>
    <row r="14" spans="3:15" s="7" customFormat="1" ht="12.75">
      <c r="C14" s="96">
        <f t="shared" si="0"/>
        <v>12.583333333333337</v>
      </c>
      <c r="D14" s="57">
        <v>33542</v>
      </c>
      <c r="E14" s="59">
        <v>1872.69</v>
      </c>
      <c r="F14" s="9" t="s">
        <v>86</v>
      </c>
      <c r="G14" s="9" t="s">
        <v>87</v>
      </c>
      <c r="H14" s="52">
        <v>1889.84</v>
      </c>
      <c r="I14" s="6"/>
      <c r="O14" s="8"/>
    </row>
    <row r="15" spans="3:15" s="7" customFormat="1" ht="12.75">
      <c r="C15" s="96">
        <f t="shared" si="0"/>
        <v>12.666666666666671</v>
      </c>
      <c r="D15" s="57">
        <v>33572</v>
      </c>
      <c r="E15" s="59">
        <v>1914.12</v>
      </c>
      <c r="F15" s="9" t="s">
        <v>88</v>
      </c>
      <c r="G15" s="9" t="s">
        <v>89</v>
      </c>
      <c r="H15" s="52">
        <v>1903.31</v>
      </c>
      <c r="I15" s="6"/>
      <c r="O15" s="8"/>
    </row>
    <row r="16" spans="3:15" s="7" customFormat="1" ht="13.5" thickBot="1">
      <c r="C16" s="97">
        <f t="shared" si="0"/>
        <v>12.750000000000005</v>
      </c>
      <c r="D16" s="57">
        <v>33603</v>
      </c>
      <c r="E16" s="60">
        <v>1918.61</v>
      </c>
      <c r="F16" s="61" t="s">
        <v>90</v>
      </c>
      <c r="G16" s="61" t="s">
        <v>91</v>
      </c>
      <c r="H16" s="62">
        <v>1908.85</v>
      </c>
      <c r="I16" s="6"/>
      <c r="O16" s="8"/>
    </row>
    <row r="17" spans="3:15" s="7" customFormat="1" ht="12.75">
      <c r="C17" s="98">
        <f t="shared" si="0"/>
        <v>12.83333333333334</v>
      </c>
      <c r="D17" s="93">
        <v>33634</v>
      </c>
      <c r="E17" s="63">
        <v>1957.33</v>
      </c>
      <c r="F17" s="64" t="s">
        <v>92</v>
      </c>
      <c r="G17" s="64" t="s">
        <v>93</v>
      </c>
      <c r="H17" s="65">
        <v>2302.54</v>
      </c>
      <c r="I17" s="6"/>
      <c r="O17" s="8"/>
    </row>
    <row r="18" spans="3:15" s="7" customFormat="1" ht="12.75">
      <c r="C18" s="96">
        <f t="shared" si="0"/>
        <v>12.916666666666673</v>
      </c>
      <c r="D18" s="57">
        <v>33663</v>
      </c>
      <c r="E18" s="59">
        <v>2272.81</v>
      </c>
      <c r="F18" s="9" t="s">
        <v>94</v>
      </c>
      <c r="G18" s="9" t="s">
        <v>95</v>
      </c>
      <c r="H18" s="52">
        <v>3017.68</v>
      </c>
      <c r="I18" s="6"/>
      <c r="O18" s="8"/>
    </row>
    <row r="19" spans="3:15" s="7" customFormat="1" ht="12.75">
      <c r="C19" s="96">
        <f t="shared" si="0"/>
        <v>13.000000000000007</v>
      </c>
      <c r="D19" s="57">
        <v>33694</v>
      </c>
      <c r="E19" s="59">
        <v>3273.47</v>
      </c>
      <c r="F19" s="9" t="s">
        <v>96</v>
      </c>
      <c r="G19" s="9" t="s">
        <v>97</v>
      </c>
      <c r="H19" s="52">
        <v>4285</v>
      </c>
      <c r="I19" s="6"/>
      <c r="O19" s="8"/>
    </row>
    <row r="20" spans="3:15" s="7" customFormat="1" ht="12.75">
      <c r="C20" s="96">
        <f t="shared" si="0"/>
        <v>13.083333333333341</v>
      </c>
      <c r="D20" s="57">
        <v>33724</v>
      </c>
      <c r="E20" s="59">
        <v>4546.58</v>
      </c>
      <c r="F20" s="9" t="s">
        <v>98</v>
      </c>
      <c r="G20" s="9" t="s">
        <v>99</v>
      </c>
      <c r="H20" s="52">
        <v>3887.72</v>
      </c>
      <c r="I20" s="6"/>
      <c r="O20" s="8"/>
    </row>
    <row r="21" spans="3:15" s="7" customFormat="1" ht="12.75">
      <c r="C21" s="96">
        <f t="shared" si="0"/>
        <v>13.166666666666675</v>
      </c>
      <c r="D21" s="57">
        <v>33755</v>
      </c>
      <c r="E21" s="59">
        <v>3531.21</v>
      </c>
      <c r="F21" s="9" t="s">
        <v>100</v>
      </c>
      <c r="G21" s="9" t="s">
        <v>101</v>
      </c>
      <c r="H21" s="52">
        <v>3006.08</v>
      </c>
      <c r="I21" s="6"/>
      <c r="O21" s="8"/>
    </row>
    <row r="22" spans="3:15" s="7" customFormat="1" ht="12.75">
      <c r="C22" s="96">
        <f t="shared" si="0"/>
        <v>13.250000000000009</v>
      </c>
      <c r="D22" s="57">
        <v>33785</v>
      </c>
      <c r="E22" s="59">
        <v>2958.39</v>
      </c>
      <c r="F22" s="9" t="s">
        <v>102</v>
      </c>
      <c r="G22" s="9" t="s">
        <v>103</v>
      </c>
      <c r="H22" s="52">
        <v>3080.54</v>
      </c>
      <c r="I22" s="6"/>
      <c r="O22" s="8"/>
    </row>
    <row r="23" spans="3:15" s="7" customFormat="1" ht="12.75">
      <c r="C23" s="96">
        <f t="shared" si="0"/>
        <v>13.333333333333343</v>
      </c>
      <c r="D23" s="57">
        <v>33816</v>
      </c>
      <c r="E23" s="59">
        <v>2972.96</v>
      </c>
      <c r="F23" s="9" t="s">
        <v>104</v>
      </c>
      <c r="G23" s="9" t="s">
        <v>105</v>
      </c>
      <c r="H23" s="52">
        <v>2727.06</v>
      </c>
      <c r="I23" s="6"/>
      <c r="O23" s="8"/>
    </row>
    <row r="24" spans="3:15" s="7" customFormat="1" ht="12.75">
      <c r="C24" s="96">
        <f t="shared" si="0"/>
        <v>13.416666666666677</v>
      </c>
      <c r="D24" s="57">
        <v>33847</v>
      </c>
      <c r="E24" s="59">
        <v>2721.02</v>
      </c>
      <c r="F24" s="9" t="s">
        <v>106</v>
      </c>
      <c r="G24" s="9" t="s">
        <v>107</v>
      </c>
      <c r="H24" s="52">
        <v>3031.63</v>
      </c>
      <c r="I24" s="6"/>
      <c r="O24" s="8"/>
    </row>
    <row r="25" spans="3:15" s="7" customFormat="1" ht="12.75">
      <c r="C25" s="96">
        <f t="shared" si="0"/>
        <v>13.50000000000001</v>
      </c>
      <c r="D25" s="57">
        <v>33877</v>
      </c>
      <c r="E25" s="59">
        <v>3080.79</v>
      </c>
      <c r="F25" s="9" t="s">
        <v>108</v>
      </c>
      <c r="G25" s="9" t="s">
        <v>109</v>
      </c>
      <c r="H25" s="52">
        <v>3294.42</v>
      </c>
      <c r="I25" s="6"/>
      <c r="O25" s="8"/>
    </row>
    <row r="26" spans="3:15" s="7" customFormat="1" ht="12.75">
      <c r="C26" s="96">
        <f t="shared" si="0"/>
        <v>13.583333333333345</v>
      </c>
      <c r="D26" s="57">
        <v>33908</v>
      </c>
      <c r="E26" s="59">
        <v>3303.93</v>
      </c>
      <c r="F26" s="9" t="s">
        <v>110</v>
      </c>
      <c r="G26" s="9" t="s">
        <v>111</v>
      </c>
      <c r="H26" s="52">
        <v>2833.34</v>
      </c>
      <c r="I26" s="6"/>
      <c r="O26" s="8"/>
    </row>
    <row r="27" spans="3:15" s="7" customFormat="1" ht="12.75">
      <c r="C27" s="96">
        <f t="shared" si="0"/>
        <v>13.666666666666679</v>
      </c>
      <c r="D27" s="57">
        <v>33938</v>
      </c>
      <c r="E27" s="59">
        <v>2867.57</v>
      </c>
      <c r="F27" s="9" t="s">
        <v>112</v>
      </c>
      <c r="G27" s="9" t="s">
        <v>113</v>
      </c>
      <c r="H27" s="52">
        <v>2518.1</v>
      </c>
      <c r="I27" s="6"/>
      <c r="O27" s="8"/>
    </row>
    <row r="28" spans="3:15" s="7" customFormat="1" ht="13.5" thickBot="1">
      <c r="C28" s="97">
        <f t="shared" si="0"/>
        <v>13.750000000000012</v>
      </c>
      <c r="D28" s="57">
        <v>33969</v>
      </c>
      <c r="E28" s="60">
        <v>2522.07</v>
      </c>
      <c r="F28" s="61" t="s">
        <v>114</v>
      </c>
      <c r="G28" s="61" t="s">
        <v>115</v>
      </c>
      <c r="H28" s="62">
        <v>2615.37</v>
      </c>
      <c r="I28" s="6"/>
      <c r="O28" s="8"/>
    </row>
    <row r="29" spans="3:15" s="7" customFormat="1" ht="12.75">
      <c r="C29" s="98">
        <f t="shared" si="0"/>
        <v>13.833333333333346</v>
      </c>
      <c r="D29" s="93">
        <v>34000</v>
      </c>
      <c r="E29" s="63">
        <v>2617.78</v>
      </c>
      <c r="F29" s="64" t="s">
        <v>116</v>
      </c>
      <c r="G29" s="64" t="s">
        <v>117</v>
      </c>
      <c r="H29" s="65">
        <v>2680.79</v>
      </c>
      <c r="I29" s="6"/>
      <c r="O29" s="8"/>
    </row>
    <row r="30" spans="3:15" s="7" customFormat="1" ht="12.75">
      <c r="C30" s="96">
        <f t="shared" si="0"/>
        <v>13.91666666666668</v>
      </c>
      <c r="D30" s="57">
        <v>34028</v>
      </c>
      <c r="E30" s="59">
        <v>2667.38</v>
      </c>
      <c r="F30" s="9" t="s">
        <v>118</v>
      </c>
      <c r="G30" s="9" t="s">
        <v>119</v>
      </c>
      <c r="H30" s="52">
        <v>2652.4</v>
      </c>
      <c r="I30" s="6"/>
      <c r="O30" s="8"/>
    </row>
    <row r="31" spans="3:15" s="7" customFormat="1" ht="12.75">
      <c r="C31" s="96">
        <f t="shared" si="0"/>
        <v>14.000000000000014</v>
      </c>
      <c r="D31" s="57">
        <v>34059</v>
      </c>
      <c r="E31" s="59">
        <v>2677.93</v>
      </c>
      <c r="F31" s="9" t="s">
        <v>120</v>
      </c>
      <c r="G31" s="9" t="s">
        <v>121</v>
      </c>
      <c r="H31" s="52">
        <v>2280.52</v>
      </c>
      <c r="I31" s="6"/>
      <c r="O31" s="8"/>
    </row>
    <row r="32" spans="3:15" s="7" customFormat="1" ht="12.75">
      <c r="C32" s="96">
        <f t="shared" si="0"/>
        <v>14.083333333333348</v>
      </c>
      <c r="D32" s="57">
        <v>34089</v>
      </c>
      <c r="E32" s="59">
        <v>2294.41</v>
      </c>
      <c r="F32" s="9" t="s">
        <v>122</v>
      </c>
      <c r="G32" s="9" t="s">
        <v>123</v>
      </c>
      <c r="H32" s="52">
        <v>2122.3</v>
      </c>
      <c r="I32" s="6"/>
      <c r="O32" s="8"/>
    </row>
    <row r="33" spans="3:15" s="7" customFormat="1" ht="12.75">
      <c r="C33" s="96">
        <f t="shared" si="0"/>
        <v>14.166666666666682</v>
      </c>
      <c r="D33" s="57">
        <v>34120</v>
      </c>
      <c r="E33" s="59">
        <v>2099.18</v>
      </c>
      <c r="F33" s="9" t="s">
        <v>124</v>
      </c>
      <c r="G33" s="9" t="s">
        <v>125</v>
      </c>
      <c r="H33" s="52">
        <v>2192.74</v>
      </c>
      <c r="I33" s="6"/>
      <c r="O33" s="8"/>
    </row>
    <row r="34" spans="3:15" s="7" customFormat="1" ht="12.75">
      <c r="C34" s="96">
        <f t="shared" si="0"/>
        <v>14.250000000000016</v>
      </c>
      <c r="D34" s="57">
        <v>34150</v>
      </c>
      <c r="E34" s="59">
        <v>2232.29</v>
      </c>
      <c r="F34" s="9" t="s">
        <v>126</v>
      </c>
      <c r="G34" s="9" t="s">
        <v>127</v>
      </c>
      <c r="H34" s="52">
        <v>2227.54</v>
      </c>
      <c r="I34" s="6"/>
      <c r="O34" s="8"/>
    </row>
    <row r="35" spans="3:15" s="7" customFormat="1" ht="12.75">
      <c r="C35" s="96">
        <f t="shared" si="0"/>
        <v>14.33333333333335</v>
      </c>
      <c r="D35" s="57">
        <v>34181</v>
      </c>
      <c r="E35" s="59">
        <v>2243.81</v>
      </c>
      <c r="F35" s="9" t="s">
        <v>128</v>
      </c>
      <c r="G35" s="9" t="s">
        <v>129</v>
      </c>
      <c r="H35" s="52">
        <v>2328.21</v>
      </c>
      <c r="I35" s="6"/>
      <c r="O35" s="8"/>
    </row>
    <row r="36" spans="3:15" s="7" customFormat="1" ht="12.75">
      <c r="C36" s="96">
        <f t="shared" si="0"/>
        <v>14.416666666666684</v>
      </c>
      <c r="D36" s="57">
        <v>34212</v>
      </c>
      <c r="E36" s="59">
        <v>2354.99</v>
      </c>
      <c r="F36" s="9" t="s">
        <v>130</v>
      </c>
      <c r="G36" s="9" t="s">
        <v>131</v>
      </c>
      <c r="H36" s="52">
        <v>2633.79</v>
      </c>
      <c r="I36" s="6"/>
      <c r="O36" s="8"/>
    </row>
    <row r="37" spans="3:15" s="7" customFormat="1" ht="12.75">
      <c r="C37" s="96">
        <f t="shared" si="0"/>
        <v>14.500000000000018</v>
      </c>
      <c r="D37" s="57">
        <v>34242</v>
      </c>
      <c r="E37" s="59">
        <v>2627.29</v>
      </c>
      <c r="F37" s="9" t="s">
        <v>132</v>
      </c>
      <c r="G37" s="9" t="s">
        <v>133</v>
      </c>
      <c r="H37" s="52">
        <v>2709.64</v>
      </c>
      <c r="I37" s="6"/>
      <c r="O37" s="8"/>
    </row>
    <row r="38" spans="3:15" s="7" customFormat="1" ht="12.75">
      <c r="C38" s="96">
        <f t="shared" si="0"/>
        <v>14.583333333333352</v>
      </c>
      <c r="D38" s="57">
        <v>34273</v>
      </c>
      <c r="E38" s="59">
        <v>2712.72</v>
      </c>
      <c r="F38" s="9" t="s">
        <v>134</v>
      </c>
      <c r="G38" s="9" t="s">
        <v>135</v>
      </c>
      <c r="H38" s="52">
        <v>2673.74</v>
      </c>
      <c r="I38" s="6"/>
      <c r="O38" s="8"/>
    </row>
    <row r="39" spans="3:15" s="7" customFormat="1" ht="12.75">
      <c r="C39" s="96">
        <f t="shared" si="0"/>
        <v>14.666666666666686</v>
      </c>
      <c r="D39" s="57">
        <v>34303</v>
      </c>
      <c r="E39" s="59">
        <v>2648.26</v>
      </c>
      <c r="F39" s="9" t="s">
        <v>136</v>
      </c>
      <c r="G39" s="9" t="s">
        <v>137</v>
      </c>
      <c r="H39" s="52">
        <v>3233.14</v>
      </c>
      <c r="I39" s="6"/>
      <c r="O39" s="8"/>
    </row>
    <row r="40" spans="3:15" s="7" customFormat="1" ht="13.5" thickBot="1">
      <c r="C40" s="97">
        <f t="shared" si="0"/>
        <v>14.75000000000002</v>
      </c>
      <c r="D40" s="57">
        <v>34334</v>
      </c>
      <c r="E40" s="60">
        <v>3270.84</v>
      </c>
      <c r="F40" s="61" t="s">
        <v>138</v>
      </c>
      <c r="G40" s="61" t="s">
        <v>139</v>
      </c>
      <c r="H40" s="62">
        <v>3346.06</v>
      </c>
      <c r="I40" s="6"/>
      <c r="O40" s="8"/>
    </row>
    <row r="41" spans="3:15" s="7" customFormat="1" ht="12.75">
      <c r="C41" s="98">
        <f t="shared" si="0"/>
        <v>14.833333333333353</v>
      </c>
      <c r="D41" s="93">
        <v>34365</v>
      </c>
      <c r="E41" s="63">
        <v>3436.87</v>
      </c>
      <c r="F41" s="64" t="s">
        <v>140</v>
      </c>
      <c r="G41" s="64" t="s">
        <v>141</v>
      </c>
      <c r="H41" s="65">
        <v>3994.86</v>
      </c>
      <c r="I41" s="6"/>
      <c r="O41" s="8"/>
    </row>
    <row r="42" spans="3:15" s="7" customFormat="1" ht="12.75">
      <c r="C42" s="96">
        <f t="shared" si="0"/>
        <v>14.916666666666687</v>
      </c>
      <c r="D42" s="57">
        <v>34393</v>
      </c>
      <c r="E42" s="59">
        <v>3939.17</v>
      </c>
      <c r="F42" s="9" t="s">
        <v>142</v>
      </c>
      <c r="G42" s="9" t="s">
        <v>143</v>
      </c>
      <c r="H42" s="52">
        <v>4286.2</v>
      </c>
      <c r="I42" s="6"/>
      <c r="O42" s="8"/>
    </row>
    <row r="43" spans="3:15" s="7" customFormat="1" ht="12.75">
      <c r="C43" s="96">
        <f t="shared" si="0"/>
        <v>15.000000000000021</v>
      </c>
      <c r="D43" s="57">
        <v>34424</v>
      </c>
      <c r="E43" s="59">
        <v>4273.48</v>
      </c>
      <c r="F43" s="9" t="s">
        <v>144</v>
      </c>
      <c r="G43" s="9" t="s">
        <v>145</v>
      </c>
      <c r="H43" s="52">
        <v>3778.99</v>
      </c>
      <c r="I43" s="6"/>
      <c r="O43" s="8"/>
    </row>
    <row r="44" spans="3:15" s="7" customFormat="1" ht="12.75">
      <c r="C44" s="96">
        <f t="shared" si="0"/>
        <v>15.083333333333355</v>
      </c>
      <c r="D44" s="57">
        <v>34454</v>
      </c>
      <c r="E44" s="59">
        <v>3766.82</v>
      </c>
      <c r="F44" s="9" t="s">
        <v>146</v>
      </c>
      <c r="G44" s="9" t="s">
        <v>147</v>
      </c>
      <c r="H44" s="52">
        <v>3746.1</v>
      </c>
      <c r="I44" s="6"/>
      <c r="O44" s="8"/>
    </row>
    <row r="45" spans="3:15" s="7" customFormat="1" ht="12.75">
      <c r="C45" s="96">
        <f t="shared" si="0"/>
        <v>15.16666666666669</v>
      </c>
      <c r="D45" s="57">
        <v>34485</v>
      </c>
      <c r="E45" s="59">
        <v>3728.57</v>
      </c>
      <c r="F45" s="9" t="s">
        <v>148</v>
      </c>
      <c r="G45" s="9" t="s">
        <v>149</v>
      </c>
      <c r="H45" s="52">
        <v>3829.36</v>
      </c>
      <c r="I45" s="6"/>
      <c r="O45" s="8"/>
    </row>
    <row r="46" spans="3:15" s="7" customFormat="1" ht="12.75">
      <c r="C46" s="96">
        <f t="shared" si="0"/>
        <v>15.250000000000023</v>
      </c>
      <c r="D46" s="57">
        <v>34515</v>
      </c>
      <c r="E46" s="59">
        <v>3820.11</v>
      </c>
      <c r="F46" s="9" t="s">
        <v>150</v>
      </c>
      <c r="G46" s="9" t="s">
        <v>151</v>
      </c>
      <c r="H46" s="52">
        <v>4086.72</v>
      </c>
      <c r="I46" s="6"/>
      <c r="O46" s="8"/>
    </row>
    <row r="47" spans="3:15" s="7" customFormat="1" ht="12.75">
      <c r="C47" s="96">
        <f t="shared" si="0"/>
        <v>15.333333333333357</v>
      </c>
      <c r="D47" s="57">
        <v>34546</v>
      </c>
      <c r="E47" s="59">
        <v>4098.67</v>
      </c>
      <c r="F47" s="9" t="s">
        <v>152</v>
      </c>
      <c r="G47" s="9" t="s">
        <v>153</v>
      </c>
      <c r="H47" s="52">
        <v>4191.3</v>
      </c>
      <c r="I47" s="6"/>
      <c r="O47" s="8"/>
    </row>
    <row r="48" spans="3:15" s="7" customFormat="1" ht="12.75">
      <c r="C48" s="96">
        <f t="shared" si="0"/>
        <v>15.416666666666691</v>
      </c>
      <c r="D48" s="57">
        <v>34577</v>
      </c>
      <c r="E48" s="59">
        <v>4227.6</v>
      </c>
      <c r="F48" s="9" t="s">
        <v>155</v>
      </c>
      <c r="G48" s="9" t="s">
        <v>154</v>
      </c>
      <c r="H48" s="52">
        <v>4588.16</v>
      </c>
      <c r="I48" s="6"/>
      <c r="O48" s="8"/>
    </row>
    <row r="49" spans="3:15" s="7" customFormat="1" ht="12.75">
      <c r="C49" s="96">
        <f t="shared" si="0"/>
        <v>15.500000000000025</v>
      </c>
      <c r="D49" s="57">
        <v>34607</v>
      </c>
      <c r="E49" s="59">
        <v>4573.86</v>
      </c>
      <c r="F49" s="9" t="s">
        <v>156</v>
      </c>
      <c r="G49" s="9" t="s">
        <v>157</v>
      </c>
      <c r="H49" s="52">
        <v>4281</v>
      </c>
      <c r="I49" s="6"/>
      <c r="O49" s="8"/>
    </row>
    <row r="50" spans="3:15" s="7" customFormat="1" ht="12.75">
      <c r="C50" s="96">
        <f t="shared" si="0"/>
        <v>15.583333333333359</v>
      </c>
      <c r="D50" s="57">
        <v>34638</v>
      </c>
      <c r="E50" s="59">
        <v>4267.97</v>
      </c>
      <c r="F50" s="9" t="s">
        <v>158</v>
      </c>
      <c r="G50" s="9" t="s">
        <v>159</v>
      </c>
      <c r="H50" s="52">
        <v>4269.86</v>
      </c>
      <c r="I50" s="6"/>
      <c r="O50" s="8"/>
    </row>
    <row r="51" spans="3:15" s="7" customFormat="1" ht="12.75">
      <c r="C51" s="96">
        <f t="shared" si="0"/>
        <v>15.666666666666693</v>
      </c>
      <c r="D51" s="57">
        <v>34668</v>
      </c>
      <c r="E51" s="59">
        <v>4293.51</v>
      </c>
      <c r="F51" s="9" t="s">
        <v>160</v>
      </c>
      <c r="G51" s="9" t="s">
        <v>161</v>
      </c>
      <c r="H51" s="52">
        <v>4124.18</v>
      </c>
      <c r="I51" s="6"/>
      <c r="O51" s="8"/>
    </row>
    <row r="52" spans="3:15" s="7" customFormat="1" ht="13.5" thickBot="1">
      <c r="C52" s="97">
        <f t="shared" si="0"/>
        <v>15.750000000000027</v>
      </c>
      <c r="D52" s="57">
        <v>34699</v>
      </c>
      <c r="E52" s="60">
        <v>4106.18</v>
      </c>
      <c r="F52" s="61" t="s">
        <v>162</v>
      </c>
      <c r="G52" s="61" t="s">
        <v>163</v>
      </c>
      <c r="H52" s="62">
        <v>3926.9</v>
      </c>
      <c r="I52" s="6"/>
      <c r="O52" s="8"/>
    </row>
    <row r="53" spans="3:15" s="7" customFormat="1" ht="12.75">
      <c r="C53" s="98">
        <f t="shared" si="0"/>
        <v>15.83333333333336</v>
      </c>
      <c r="D53" s="93">
        <v>34730</v>
      </c>
      <c r="E53" s="63">
        <v>3910.16</v>
      </c>
      <c r="F53" s="64" t="s">
        <v>164</v>
      </c>
      <c r="G53" s="64" t="s">
        <v>165</v>
      </c>
      <c r="H53" s="65">
        <v>3618.54</v>
      </c>
      <c r="I53" s="6"/>
      <c r="O53" s="8"/>
    </row>
    <row r="54" spans="3:15" s="7" customFormat="1" ht="12.75">
      <c r="C54" s="96">
        <f t="shared" si="0"/>
        <v>15.916666666666694</v>
      </c>
      <c r="D54" s="57">
        <v>34758</v>
      </c>
      <c r="E54" s="59">
        <v>3636.89</v>
      </c>
      <c r="F54" s="9" t="s">
        <v>166</v>
      </c>
      <c r="G54" s="9" t="s">
        <v>167</v>
      </c>
      <c r="H54" s="52">
        <v>3421.47</v>
      </c>
      <c r="I54" s="6"/>
      <c r="O54" s="8"/>
    </row>
    <row r="55" spans="3:15" s="7" customFormat="1" ht="12.75">
      <c r="C55" s="96">
        <f t="shared" si="0"/>
        <v>16.00000000000003</v>
      </c>
      <c r="D55" s="57">
        <v>34789</v>
      </c>
      <c r="E55" s="59">
        <v>3454.97</v>
      </c>
      <c r="F55" s="9" t="s">
        <v>168</v>
      </c>
      <c r="G55" s="9" t="s">
        <v>169</v>
      </c>
      <c r="H55" s="52">
        <v>3260.96</v>
      </c>
      <c r="I55" s="6"/>
      <c r="O55" s="8"/>
    </row>
    <row r="56" spans="3:15" s="7" customFormat="1" ht="12.75">
      <c r="C56" s="96">
        <f t="shared" si="0"/>
        <v>16.08333333333336</v>
      </c>
      <c r="D56" s="57">
        <v>34819</v>
      </c>
      <c r="E56" s="59">
        <v>3287.84</v>
      </c>
      <c r="F56" s="9" t="s">
        <v>170</v>
      </c>
      <c r="G56" s="9" t="s">
        <v>171</v>
      </c>
      <c r="H56" s="52">
        <v>3133.28</v>
      </c>
      <c r="I56" s="6"/>
      <c r="O56" s="8"/>
    </row>
    <row r="57" spans="3:15" s="7" customFormat="1" ht="12.75">
      <c r="C57" s="96">
        <f t="shared" si="0"/>
        <v>16.166666666666693</v>
      </c>
      <c r="D57" s="57">
        <v>34850</v>
      </c>
      <c r="E57" s="59">
        <v>3061.88</v>
      </c>
      <c r="F57" s="9" t="s">
        <v>172</v>
      </c>
      <c r="G57" s="9" t="s">
        <v>173</v>
      </c>
      <c r="H57" s="52">
        <v>3351.48</v>
      </c>
      <c r="I57" s="6"/>
      <c r="O57" s="8"/>
    </row>
    <row r="58" spans="3:15" s="7" customFormat="1" ht="12.75">
      <c r="C58" s="96">
        <f t="shared" si="0"/>
        <v>16.250000000000025</v>
      </c>
      <c r="D58" s="57">
        <v>34880</v>
      </c>
      <c r="E58" s="59">
        <v>3351.11</v>
      </c>
      <c r="F58" s="9" t="s">
        <v>174</v>
      </c>
      <c r="G58" s="9" t="s">
        <v>175</v>
      </c>
      <c r="H58" s="52">
        <v>3247.36</v>
      </c>
      <c r="I58" s="6"/>
      <c r="O58" s="8"/>
    </row>
    <row r="59" spans="3:15" s="7" customFormat="1" ht="11.25" customHeight="1">
      <c r="C59" s="99">
        <f t="shared" si="0"/>
        <v>16.333333333333357</v>
      </c>
      <c r="D59" s="57">
        <v>34911</v>
      </c>
      <c r="E59" s="66">
        <v>3217.01</v>
      </c>
      <c r="F59" s="10">
        <v>3595.55</v>
      </c>
      <c r="G59" s="10">
        <v>3135.47</v>
      </c>
      <c r="H59" s="53">
        <v>3386.97</v>
      </c>
      <c r="I59" s="11"/>
      <c r="J59" s="12"/>
      <c r="O59" s="8"/>
    </row>
    <row r="60" spans="3:15" s="7" customFormat="1" ht="11.25" customHeight="1">
      <c r="C60" s="99">
        <f t="shared" si="0"/>
        <v>16.41666666666669</v>
      </c>
      <c r="D60" s="57">
        <v>34942</v>
      </c>
      <c r="E60" s="66">
        <v>3383.29</v>
      </c>
      <c r="F60" s="10">
        <v>3462.75</v>
      </c>
      <c r="G60" s="10">
        <v>3327.72</v>
      </c>
      <c r="H60" s="53">
        <v>3346.76</v>
      </c>
      <c r="I60" s="13"/>
      <c r="J60" s="14"/>
      <c r="O60" s="8"/>
    </row>
    <row r="61" spans="3:15" s="7" customFormat="1" ht="12.75">
      <c r="C61" s="99">
        <f t="shared" si="0"/>
        <v>16.50000000000002</v>
      </c>
      <c r="D61" s="57">
        <v>34972</v>
      </c>
      <c r="E61" s="66">
        <v>3345.56</v>
      </c>
      <c r="F61" s="10">
        <v>3519.14</v>
      </c>
      <c r="G61" s="10">
        <v>3289.4</v>
      </c>
      <c r="H61" s="53">
        <v>3493.21</v>
      </c>
      <c r="I61" s="13"/>
      <c r="J61" s="14"/>
      <c r="O61" s="8"/>
    </row>
    <row r="62" spans="3:17" s="7" customFormat="1" ht="12.75">
      <c r="C62" s="99">
        <f t="shared" si="0"/>
        <v>16.583333333333353</v>
      </c>
      <c r="D62" s="57">
        <v>35003</v>
      </c>
      <c r="E62" s="66">
        <v>3531.49</v>
      </c>
      <c r="F62" s="10">
        <v>3611.56</v>
      </c>
      <c r="G62" s="10">
        <v>3383.19</v>
      </c>
      <c r="H62" s="53">
        <v>3423.47</v>
      </c>
      <c r="I62" s="13"/>
      <c r="J62" s="14"/>
      <c r="L62" s="15"/>
      <c r="M62" s="15"/>
      <c r="Q62" s="8"/>
    </row>
    <row r="63" spans="3:17" s="7" customFormat="1" ht="12.75">
      <c r="C63" s="99">
        <f t="shared" si="0"/>
        <v>16.666666666666686</v>
      </c>
      <c r="D63" s="57">
        <v>35033</v>
      </c>
      <c r="E63" s="66">
        <v>3428.79</v>
      </c>
      <c r="F63" s="10">
        <v>3509.26</v>
      </c>
      <c r="G63" s="10">
        <v>2891.45</v>
      </c>
      <c r="H63" s="53">
        <v>2994.29</v>
      </c>
      <c r="I63" s="13"/>
      <c r="J63" s="14"/>
      <c r="L63" s="16"/>
      <c r="Q63" s="8"/>
    </row>
    <row r="64" spans="3:17" s="7" customFormat="1" ht="13.5" thickBot="1">
      <c r="C64" s="100">
        <f t="shared" si="0"/>
        <v>16.750000000000018</v>
      </c>
      <c r="D64" s="57">
        <v>35064</v>
      </c>
      <c r="E64" s="67">
        <v>3064.38</v>
      </c>
      <c r="F64" s="68">
        <v>3149.04</v>
      </c>
      <c r="G64" s="68">
        <v>2991.84</v>
      </c>
      <c r="H64" s="69">
        <v>3110.49</v>
      </c>
      <c r="I64" s="13"/>
      <c r="J64" s="14"/>
      <c r="L64" s="15"/>
      <c r="Q64" s="8"/>
    </row>
    <row r="65" spans="3:17" s="7" customFormat="1" ht="12.75">
      <c r="C65" s="101">
        <f t="shared" si="0"/>
        <v>16.83333333333335</v>
      </c>
      <c r="D65" s="93">
        <v>35095</v>
      </c>
      <c r="E65" s="70">
        <v>3114.08</v>
      </c>
      <c r="F65" s="71">
        <v>3131.37</v>
      </c>
      <c r="G65" s="71">
        <v>2820.26</v>
      </c>
      <c r="H65" s="72">
        <v>2931.84</v>
      </c>
      <c r="I65" s="13"/>
      <c r="J65" s="14"/>
      <c r="L65" s="15"/>
      <c r="Q65" s="8"/>
    </row>
    <row r="66" spans="3:17" s="7" customFormat="1" ht="12.75">
      <c r="C66" s="99">
        <f t="shared" si="0"/>
        <v>16.916666666666682</v>
      </c>
      <c r="D66" s="57">
        <v>35124</v>
      </c>
      <c r="E66" s="66">
        <v>2929.04</v>
      </c>
      <c r="F66" s="10">
        <v>3607.27</v>
      </c>
      <c r="G66" s="10">
        <v>2929.04</v>
      </c>
      <c r="H66" s="53">
        <v>3391.99</v>
      </c>
      <c r="I66" s="13"/>
      <c r="J66" s="14"/>
      <c r="L66" s="15"/>
      <c r="Q66" s="8"/>
    </row>
    <row r="67" spans="3:17" s="7" customFormat="1" ht="12.75">
      <c r="C67" s="99">
        <f t="shared" si="0"/>
        <v>17.000000000000014</v>
      </c>
      <c r="D67" s="57">
        <v>35155</v>
      </c>
      <c r="E67" s="66">
        <v>3391.08</v>
      </c>
      <c r="F67" s="10">
        <v>3435.85</v>
      </c>
      <c r="G67" s="10">
        <v>3210.7</v>
      </c>
      <c r="H67" s="53">
        <v>3366.61</v>
      </c>
      <c r="I67" s="13"/>
      <c r="J67" s="14"/>
      <c r="L67" s="15"/>
      <c r="Q67" s="8"/>
    </row>
    <row r="68" spans="3:17" s="7" customFormat="1" ht="12.75">
      <c r="C68" s="99">
        <f t="shared" si="0"/>
        <v>17.083333333333346</v>
      </c>
      <c r="D68" s="57">
        <v>35185</v>
      </c>
      <c r="E68" s="66">
        <v>3376.64</v>
      </c>
      <c r="F68" s="10">
        <v>3950.82</v>
      </c>
      <c r="G68" s="10">
        <v>3376.64</v>
      </c>
      <c r="H68" s="53">
        <v>3826.72</v>
      </c>
      <c r="I68" s="13"/>
      <c r="J68" s="14"/>
      <c r="L68" s="15"/>
      <c r="Q68" s="8"/>
    </row>
    <row r="69" spans="3:17" s="7" customFormat="1" ht="12.75">
      <c r="C69" s="99">
        <f t="shared" si="0"/>
        <v>17.16666666666668</v>
      </c>
      <c r="D69" s="57">
        <v>35216</v>
      </c>
      <c r="E69" s="66">
        <v>3827.6</v>
      </c>
      <c r="F69" s="10">
        <v>3879.55</v>
      </c>
      <c r="G69" s="10">
        <v>3578.29</v>
      </c>
      <c r="H69" s="53">
        <v>3724.97</v>
      </c>
      <c r="I69" s="6"/>
      <c r="L69" s="15"/>
      <c r="Q69" s="8"/>
    </row>
    <row r="70" spans="3:17" s="7" customFormat="1" ht="12.75">
      <c r="C70" s="99">
        <f t="shared" si="0"/>
        <v>17.25000000000001</v>
      </c>
      <c r="D70" s="57">
        <v>35246</v>
      </c>
      <c r="E70" s="66">
        <v>3731.96</v>
      </c>
      <c r="F70" s="10">
        <v>4131.22</v>
      </c>
      <c r="G70" s="10">
        <v>3731.96</v>
      </c>
      <c r="H70" s="53">
        <v>3812.52</v>
      </c>
      <c r="I70" s="13"/>
      <c r="L70" s="15"/>
      <c r="Q70" s="8"/>
    </row>
    <row r="71" spans="3:17" s="7" customFormat="1" ht="12.75">
      <c r="C71" s="99">
        <f t="shared" si="0"/>
        <v>17.333333333333343</v>
      </c>
      <c r="D71" s="57">
        <v>35277</v>
      </c>
      <c r="E71" s="66">
        <v>3798.87</v>
      </c>
      <c r="F71" s="10">
        <v>3820.95</v>
      </c>
      <c r="G71" s="10">
        <v>3387.39</v>
      </c>
      <c r="H71" s="53">
        <v>3536.94</v>
      </c>
      <c r="I71" s="13"/>
      <c r="L71" s="15"/>
      <c r="Q71" s="8"/>
    </row>
    <row r="72" spans="3:17" s="7" customFormat="1" ht="12.75">
      <c r="C72" s="99">
        <f t="shared" si="0"/>
        <v>17.416666666666675</v>
      </c>
      <c r="D72" s="57">
        <v>35308</v>
      </c>
      <c r="E72" s="66">
        <v>3539.97</v>
      </c>
      <c r="F72" s="10">
        <v>3585.15</v>
      </c>
      <c r="G72" s="10">
        <v>3276.15</v>
      </c>
      <c r="H72" s="53">
        <v>3514.61</v>
      </c>
      <c r="I72" s="13"/>
      <c r="L72" s="17"/>
      <c r="Q72" s="8"/>
    </row>
    <row r="73" spans="3:9" s="7" customFormat="1" ht="12.75">
      <c r="C73" s="99">
        <f aca="true" t="shared" si="1" ref="C73:C136">C72+1/12</f>
        <v>17.500000000000007</v>
      </c>
      <c r="D73" s="57">
        <v>35338</v>
      </c>
      <c r="E73" s="66">
        <v>3519.42</v>
      </c>
      <c r="F73" s="10">
        <v>3586.89</v>
      </c>
      <c r="G73" s="10">
        <v>3205.23</v>
      </c>
      <c r="H73" s="53">
        <v>3239.48</v>
      </c>
      <c r="I73" s="13"/>
    </row>
    <row r="74" spans="3:9" s="7" customFormat="1" ht="12.75">
      <c r="C74" s="99">
        <f t="shared" si="1"/>
        <v>17.58333333333334</v>
      </c>
      <c r="D74" s="57">
        <v>35369</v>
      </c>
      <c r="E74" s="66">
        <v>3249.15</v>
      </c>
      <c r="F74" s="10">
        <v>3344.67</v>
      </c>
      <c r="G74" s="10">
        <v>2930.93</v>
      </c>
      <c r="H74" s="53">
        <v>3163.78</v>
      </c>
      <c r="I74" s="13"/>
    </row>
    <row r="75" spans="3:16" s="7" customFormat="1" ht="12.75">
      <c r="C75" s="99">
        <f t="shared" si="1"/>
        <v>17.66666666666667</v>
      </c>
      <c r="D75" s="57">
        <v>35399</v>
      </c>
      <c r="E75" s="66">
        <v>3164.03</v>
      </c>
      <c r="F75" s="10">
        <v>3190.82</v>
      </c>
      <c r="G75" s="10">
        <v>2847.48</v>
      </c>
      <c r="H75" s="53">
        <v>2890.5</v>
      </c>
      <c r="I75" s="13"/>
      <c r="P75" s="18"/>
    </row>
    <row r="76" spans="3:9" s="7" customFormat="1" ht="13.5" thickBot="1">
      <c r="C76" s="100">
        <f t="shared" si="1"/>
        <v>17.750000000000004</v>
      </c>
      <c r="D76" s="57">
        <v>35430</v>
      </c>
      <c r="E76" s="67">
        <v>2883.88</v>
      </c>
      <c r="F76" s="68">
        <v>3127.19</v>
      </c>
      <c r="G76" s="68">
        <v>2713.12</v>
      </c>
      <c r="H76" s="69">
        <v>3085.2</v>
      </c>
      <c r="I76" s="13"/>
    </row>
    <row r="77" spans="3:9" s="7" customFormat="1" ht="12.75">
      <c r="C77" s="101">
        <f t="shared" si="1"/>
        <v>17.833333333333336</v>
      </c>
      <c r="D77" s="93">
        <v>35461</v>
      </c>
      <c r="E77" s="70">
        <v>3096.65</v>
      </c>
      <c r="F77" s="71">
        <v>3812.31</v>
      </c>
      <c r="G77" s="71">
        <v>3096.65</v>
      </c>
      <c r="H77" s="72">
        <v>3382.47</v>
      </c>
      <c r="I77" s="13"/>
    </row>
    <row r="78" spans="3:9" s="7" customFormat="1" ht="12.75">
      <c r="C78" s="99">
        <f t="shared" si="1"/>
        <v>17.916666666666668</v>
      </c>
      <c r="D78" s="57">
        <v>35489</v>
      </c>
      <c r="E78" s="66">
        <v>3379.76</v>
      </c>
      <c r="F78" s="10">
        <v>3735.89</v>
      </c>
      <c r="G78" s="10">
        <v>3316.15</v>
      </c>
      <c r="H78" s="53">
        <v>3651.91</v>
      </c>
      <c r="I78" s="13"/>
    </row>
    <row r="79" spans="3:10" s="7" customFormat="1" ht="12.75">
      <c r="C79" s="99">
        <f t="shared" si="1"/>
        <v>18</v>
      </c>
      <c r="D79" s="57">
        <v>35520</v>
      </c>
      <c r="E79" s="66">
        <v>3713.74</v>
      </c>
      <c r="F79" s="10">
        <v>4029.56</v>
      </c>
      <c r="G79" s="10">
        <v>3318.9</v>
      </c>
      <c r="H79" s="53">
        <v>3360.89</v>
      </c>
      <c r="I79" s="13"/>
      <c r="J79" s="17"/>
    </row>
    <row r="80" spans="3:10" s="7" customFormat="1" ht="12.75">
      <c r="C80" s="99">
        <f t="shared" si="1"/>
        <v>18.083333333333332</v>
      </c>
      <c r="D80" s="57">
        <v>35550</v>
      </c>
      <c r="E80" s="66">
        <v>3339.47</v>
      </c>
      <c r="F80" s="10">
        <v>3879.21</v>
      </c>
      <c r="G80" s="10">
        <v>3315.36</v>
      </c>
      <c r="H80" s="53">
        <v>3841.11</v>
      </c>
      <c r="I80" s="13"/>
      <c r="J80" s="14"/>
    </row>
    <row r="81" spans="3:15" s="7" customFormat="1" ht="12.75">
      <c r="C81" s="99">
        <f t="shared" si="1"/>
        <v>18.166666666666664</v>
      </c>
      <c r="D81" s="57">
        <v>35581</v>
      </c>
      <c r="E81" s="66">
        <v>3838.44</v>
      </c>
      <c r="F81" s="10">
        <v>3838.44</v>
      </c>
      <c r="G81" s="10">
        <v>3652.2</v>
      </c>
      <c r="H81" s="53">
        <v>3755.1</v>
      </c>
      <c r="I81" s="6"/>
      <c r="K81" s="19"/>
      <c r="O81" s="8"/>
    </row>
    <row r="82" spans="3:15" s="7" customFormat="1" ht="12.75">
      <c r="C82" s="99">
        <f t="shared" si="1"/>
        <v>18.249999999999996</v>
      </c>
      <c r="D82" s="57">
        <v>35611</v>
      </c>
      <c r="E82" s="66">
        <v>3758.39</v>
      </c>
      <c r="F82" s="10">
        <v>4272.44</v>
      </c>
      <c r="G82" s="10">
        <v>3747.14</v>
      </c>
      <c r="H82" s="53">
        <v>4256.09</v>
      </c>
      <c r="I82" s="13"/>
      <c r="O82" s="8"/>
    </row>
    <row r="83" spans="3:15" s="7" customFormat="1" ht="12.75">
      <c r="C83" s="99">
        <f t="shared" si="1"/>
        <v>18.33333333333333</v>
      </c>
      <c r="D83" s="57">
        <v>35642</v>
      </c>
      <c r="E83" s="66">
        <v>4263.11</v>
      </c>
      <c r="F83" s="10">
        <v>4448.06</v>
      </c>
      <c r="G83" s="10">
        <v>4105.28</v>
      </c>
      <c r="H83" s="53">
        <v>4305.76</v>
      </c>
      <c r="I83" s="13"/>
      <c r="O83" s="8"/>
    </row>
    <row r="84" spans="3:15" s="7" customFormat="1" ht="12.75">
      <c r="C84" s="99">
        <f t="shared" si="1"/>
        <v>18.41666666666666</v>
      </c>
      <c r="D84" s="57">
        <v>35673</v>
      </c>
      <c r="E84" s="66">
        <v>4322.19</v>
      </c>
      <c r="F84" s="10">
        <v>4605.41</v>
      </c>
      <c r="G84" s="10">
        <v>3851.04</v>
      </c>
      <c r="H84" s="53">
        <v>3876.08</v>
      </c>
      <c r="I84" s="13"/>
      <c r="O84" s="8"/>
    </row>
    <row r="85" spans="3:15" s="7" customFormat="1" ht="12.75">
      <c r="C85" s="99">
        <f t="shared" si="1"/>
        <v>18.499999999999993</v>
      </c>
      <c r="D85" s="57">
        <v>35703</v>
      </c>
      <c r="E85" s="66">
        <v>3875.26</v>
      </c>
      <c r="F85" s="10">
        <v>4112.48</v>
      </c>
      <c r="G85" s="10">
        <v>3758.52</v>
      </c>
      <c r="H85" s="53">
        <v>3902.03</v>
      </c>
      <c r="I85" s="13"/>
      <c r="O85" s="8"/>
    </row>
    <row r="86" spans="3:15" s="7" customFormat="1" ht="12.75">
      <c r="C86" s="99">
        <f t="shared" si="1"/>
        <v>18.583333333333325</v>
      </c>
      <c r="D86" s="57">
        <v>35734</v>
      </c>
      <c r="E86" s="66">
        <v>3885.41</v>
      </c>
      <c r="F86" s="10">
        <v>4166.14</v>
      </c>
      <c r="G86" s="10">
        <v>3795.66</v>
      </c>
      <c r="H86" s="53">
        <v>3803.24</v>
      </c>
      <c r="I86" s="13"/>
      <c r="O86" s="8"/>
    </row>
    <row r="87" spans="3:15" s="7" customFormat="1" ht="12.75">
      <c r="C87" s="99">
        <f t="shared" si="1"/>
        <v>18.666666666666657</v>
      </c>
      <c r="D87" s="57">
        <v>35764</v>
      </c>
      <c r="E87" s="66">
        <v>3814.75</v>
      </c>
      <c r="F87" s="10">
        <v>3852.24</v>
      </c>
      <c r="G87" s="10">
        <v>3388.46</v>
      </c>
      <c r="H87" s="53">
        <v>3560.29</v>
      </c>
      <c r="I87" s="13"/>
      <c r="O87" s="8"/>
    </row>
    <row r="88" spans="3:15" s="7" customFormat="1" ht="13.5" thickBot="1">
      <c r="C88" s="100">
        <f t="shared" si="1"/>
        <v>18.74999999999999</v>
      </c>
      <c r="D88" s="57">
        <v>35795</v>
      </c>
      <c r="E88" s="67">
        <v>3536.07</v>
      </c>
      <c r="F88" s="68">
        <v>3711.26</v>
      </c>
      <c r="G88" s="68">
        <v>3247.63</v>
      </c>
      <c r="H88" s="69">
        <v>3658.98</v>
      </c>
      <c r="I88" s="13"/>
      <c r="O88" s="8"/>
    </row>
    <row r="89" spans="3:15" s="7" customFormat="1" ht="12.75">
      <c r="C89" s="101">
        <f t="shared" si="1"/>
        <v>18.83333333333332</v>
      </c>
      <c r="D89" s="93">
        <v>35826</v>
      </c>
      <c r="E89" s="70">
        <v>3658.34</v>
      </c>
      <c r="F89" s="71">
        <v>3792.86</v>
      </c>
      <c r="G89" s="71">
        <v>3164.66</v>
      </c>
      <c r="H89" s="72">
        <v>3224.36</v>
      </c>
      <c r="I89" s="13"/>
      <c r="O89" s="8"/>
    </row>
    <row r="90" spans="3:15" s="7" customFormat="1" ht="12.75">
      <c r="C90" s="99">
        <f t="shared" si="1"/>
        <v>18.916666666666654</v>
      </c>
      <c r="D90" s="57">
        <v>35854</v>
      </c>
      <c r="E90" s="66">
        <v>3288.78</v>
      </c>
      <c r="F90" s="10">
        <v>3639.84</v>
      </c>
      <c r="G90" s="10">
        <v>3261.38</v>
      </c>
      <c r="H90" s="53">
        <v>3622.22</v>
      </c>
      <c r="I90" s="13"/>
      <c r="K90" s="6"/>
      <c r="L90" s="20"/>
      <c r="O90" s="8"/>
    </row>
    <row r="91" spans="3:15" s="7" customFormat="1" ht="12.75">
      <c r="C91" s="99">
        <f t="shared" si="1"/>
        <v>18.999999999999986</v>
      </c>
      <c r="D91" s="57">
        <v>35885</v>
      </c>
      <c r="E91" s="66">
        <v>3657.57</v>
      </c>
      <c r="F91" s="10">
        <v>3999.03</v>
      </c>
      <c r="G91" s="10">
        <v>3600.06</v>
      </c>
      <c r="H91" s="53">
        <v>3892.75</v>
      </c>
      <c r="I91" s="13"/>
      <c r="J91" s="17"/>
      <c r="K91" s="6"/>
      <c r="L91" s="20"/>
      <c r="O91" s="8"/>
    </row>
    <row r="92" spans="3:15" s="7" customFormat="1" ht="12.75">
      <c r="C92" s="99">
        <f t="shared" si="1"/>
        <v>19.083333333333318</v>
      </c>
      <c r="D92" s="57">
        <v>35915</v>
      </c>
      <c r="E92" s="66">
        <v>3901.44</v>
      </c>
      <c r="F92" s="10">
        <v>4322</v>
      </c>
      <c r="G92" s="10">
        <v>3901.44</v>
      </c>
      <c r="H92" s="53">
        <v>4006.81</v>
      </c>
      <c r="I92" s="13"/>
      <c r="J92" s="21"/>
      <c r="K92" s="6"/>
      <c r="L92" s="20"/>
      <c r="O92" s="8"/>
    </row>
    <row r="93" spans="3:12" s="7" customFormat="1" ht="12.75">
      <c r="C93" s="99">
        <f t="shared" si="1"/>
        <v>19.16666666666665</v>
      </c>
      <c r="D93" s="57">
        <v>35946</v>
      </c>
      <c r="E93" s="66">
        <v>4058.75</v>
      </c>
      <c r="F93" s="10">
        <v>4156.58</v>
      </c>
      <c r="G93" s="10">
        <v>3589.24</v>
      </c>
      <c r="H93" s="53">
        <v>3686.39</v>
      </c>
      <c r="I93" s="6"/>
      <c r="J93" s="14"/>
      <c r="K93" s="6"/>
      <c r="L93" s="20"/>
    </row>
    <row r="94" spans="3:12" s="7" customFormat="1" ht="12.75">
      <c r="C94" s="99">
        <f t="shared" si="1"/>
        <v>19.249999999999982</v>
      </c>
      <c r="D94" s="57">
        <v>35976</v>
      </c>
      <c r="E94" s="66">
        <v>3737.25</v>
      </c>
      <c r="F94" s="10">
        <v>3823.15</v>
      </c>
      <c r="G94" s="10">
        <v>2951.45</v>
      </c>
      <c r="H94" s="53">
        <v>3250.69</v>
      </c>
      <c r="I94" s="13"/>
      <c r="J94" s="14"/>
      <c r="K94" s="6"/>
      <c r="L94" s="20"/>
    </row>
    <row r="95" spans="3:12" s="7" customFormat="1" ht="12.75">
      <c r="C95" s="99">
        <f t="shared" si="1"/>
        <v>19.333333333333314</v>
      </c>
      <c r="D95" s="57">
        <v>36007</v>
      </c>
      <c r="E95" s="66">
        <v>3210.6</v>
      </c>
      <c r="F95" s="10">
        <v>3525.9</v>
      </c>
      <c r="G95" s="10">
        <v>3079.43</v>
      </c>
      <c r="H95" s="53">
        <v>3211.31</v>
      </c>
      <c r="I95" s="13"/>
      <c r="J95" s="14"/>
      <c r="K95" s="6"/>
      <c r="L95" s="20"/>
    </row>
    <row r="96" spans="3:12" s="7" customFormat="1" ht="12.75">
      <c r="C96" s="99">
        <f t="shared" si="1"/>
        <v>19.416666666666647</v>
      </c>
      <c r="D96" s="57">
        <v>36038</v>
      </c>
      <c r="E96" s="66">
        <v>3159.02</v>
      </c>
      <c r="F96" s="10">
        <v>3163.28</v>
      </c>
      <c r="G96" s="10">
        <v>2838.99</v>
      </c>
      <c r="H96" s="53">
        <v>2933.85</v>
      </c>
      <c r="I96" s="13"/>
      <c r="J96" s="14"/>
      <c r="K96" s="6"/>
      <c r="L96" s="20"/>
    </row>
    <row r="97" spans="3:12" s="7" customFormat="1" ht="12.75">
      <c r="C97" s="99">
        <f t="shared" si="1"/>
        <v>19.49999999999998</v>
      </c>
      <c r="D97" s="57">
        <v>36068</v>
      </c>
      <c r="E97" s="66">
        <v>2862.24</v>
      </c>
      <c r="F97" s="10">
        <v>3266.71</v>
      </c>
      <c r="G97" s="10">
        <v>2850.3</v>
      </c>
      <c r="H97" s="53">
        <v>3102.29</v>
      </c>
      <c r="I97" s="13"/>
      <c r="J97" s="14"/>
      <c r="K97" s="6"/>
      <c r="L97" s="20"/>
    </row>
    <row r="98" spans="3:12" s="7" customFormat="1" ht="12.75">
      <c r="C98" s="102">
        <f t="shared" si="1"/>
        <v>19.58333333333331</v>
      </c>
      <c r="D98" s="57">
        <v>36099</v>
      </c>
      <c r="E98" s="73">
        <v>3036.15</v>
      </c>
      <c r="F98" s="22">
        <v>3045.54</v>
      </c>
      <c r="G98" s="22">
        <v>2741.22</v>
      </c>
      <c r="H98" s="54">
        <v>2812.49</v>
      </c>
      <c r="I98" s="13"/>
      <c r="J98" s="14"/>
      <c r="K98" s="6"/>
      <c r="L98" s="20"/>
    </row>
    <row r="99" spans="3:12" s="7" customFormat="1" ht="12.75">
      <c r="C99" s="102">
        <f t="shared" si="1"/>
        <v>19.666666666666643</v>
      </c>
      <c r="D99" s="57">
        <v>36129</v>
      </c>
      <c r="E99" s="73">
        <v>2820.23</v>
      </c>
      <c r="F99" s="22">
        <v>3027.2</v>
      </c>
      <c r="G99" s="22">
        <v>2741.7</v>
      </c>
      <c r="H99" s="54">
        <v>2810.66</v>
      </c>
      <c r="I99" s="13"/>
      <c r="J99" s="14"/>
      <c r="K99" s="6"/>
      <c r="L99" s="20"/>
    </row>
    <row r="100" spans="3:11" s="7" customFormat="1" ht="13.5" thickBot="1">
      <c r="C100" s="103">
        <f t="shared" si="1"/>
        <v>19.749999999999975</v>
      </c>
      <c r="D100" s="57">
        <v>36160</v>
      </c>
      <c r="E100" s="74">
        <v>2803.73</v>
      </c>
      <c r="F100" s="75">
        <v>3118.59</v>
      </c>
      <c r="G100" s="75">
        <v>2790.32</v>
      </c>
      <c r="H100" s="76">
        <v>3055.41</v>
      </c>
      <c r="I100" s="13"/>
      <c r="J100" s="14"/>
      <c r="K100" s="23"/>
    </row>
    <row r="101" spans="3:10" s="7" customFormat="1" ht="12.75">
      <c r="C101" s="104">
        <f t="shared" si="1"/>
        <v>19.833333333333307</v>
      </c>
      <c r="D101" s="93">
        <v>36191</v>
      </c>
      <c r="E101" s="77">
        <v>3064.95</v>
      </c>
      <c r="F101" s="78">
        <v>3515.49</v>
      </c>
      <c r="G101" s="78">
        <v>3042.25</v>
      </c>
      <c r="H101" s="79">
        <v>3315.57</v>
      </c>
      <c r="I101" s="13"/>
      <c r="J101" s="14"/>
    </row>
    <row r="102" spans="3:11" s="7" customFormat="1" ht="12.75">
      <c r="C102" s="102">
        <f t="shared" si="1"/>
        <v>19.91666666666664</v>
      </c>
      <c r="D102" s="57">
        <v>36219</v>
      </c>
      <c r="E102" s="73">
        <v>3331.91</v>
      </c>
      <c r="F102" s="22">
        <v>3406.28</v>
      </c>
      <c r="G102" s="22">
        <v>3157.7</v>
      </c>
      <c r="H102" s="54">
        <v>3399.63</v>
      </c>
      <c r="I102" s="13"/>
      <c r="J102" s="14"/>
      <c r="K102" s="6"/>
    </row>
    <row r="103" spans="3:11" s="7" customFormat="1" ht="12.75">
      <c r="C103" s="102">
        <f t="shared" si="1"/>
        <v>19.99999999999997</v>
      </c>
      <c r="D103" s="57">
        <v>36250</v>
      </c>
      <c r="E103" s="73">
        <v>3447.5</v>
      </c>
      <c r="F103" s="22">
        <v>3817.94</v>
      </c>
      <c r="G103" s="22">
        <v>3417.22</v>
      </c>
      <c r="H103" s="54">
        <v>3739.96</v>
      </c>
      <c r="I103" s="13"/>
      <c r="J103" s="14"/>
      <c r="K103" s="6"/>
    </row>
    <row r="104" spans="3:11" s="7" customFormat="1" ht="12.75">
      <c r="C104" s="102">
        <f t="shared" si="1"/>
        <v>20.083333333333304</v>
      </c>
      <c r="D104" s="57">
        <v>36280</v>
      </c>
      <c r="E104" s="73">
        <v>3750.22</v>
      </c>
      <c r="F104" s="22">
        <v>3754.73</v>
      </c>
      <c r="G104" s="22">
        <v>3183.47</v>
      </c>
      <c r="H104" s="54">
        <v>3325.69</v>
      </c>
      <c r="I104" s="13"/>
      <c r="J104" s="14"/>
      <c r="K104" s="6"/>
    </row>
    <row r="105" spans="3:11" s="7" customFormat="1" ht="12.75">
      <c r="C105" s="102">
        <f t="shared" si="1"/>
        <v>20.166666666666636</v>
      </c>
      <c r="D105" s="57">
        <v>36311</v>
      </c>
      <c r="E105" s="73">
        <v>3380.61</v>
      </c>
      <c r="F105" s="22">
        <v>4197.08</v>
      </c>
      <c r="G105" s="22">
        <v>3363.06</v>
      </c>
      <c r="H105" s="54">
        <v>3963.56</v>
      </c>
      <c r="I105" s="6"/>
      <c r="J105" s="14"/>
      <c r="K105" s="6"/>
    </row>
    <row r="106" spans="3:11" s="7" customFormat="1" ht="12.75">
      <c r="C106" s="102">
        <f t="shared" si="1"/>
        <v>20.249999999999968</v>
      </c>
      <c r="D106" s="57">
        <v>36341</v>
      </c>
      <c r="E106" s="73">
        <v>3954.26</v>
      </c>
      <c r="F106" s="22">
        <v>4285.99</v>
      </c>
      <c r="G106" s="22">
        <v>3830.15</v>
      </c>
      <c r="H106" s="54">
        <v>4140.73</v>
      </c>
      <c r="I106" s="13"/>
      <c r="J106" s="14"/>
      <c r="K106" s="6"/>
    </row>
    <row r="107" spans="3:11" s="7" customFormat="1" ht="12.75">
      <c r="C107" s="102">
        <f t="shared" si="1"/>
        <v>20.3333333333333</v>
      </c>
      <c r="D107" s="57">
        <v>36372</v>
      </c>
      <c r="E107" s="73">
        <v>4156.62</v>
      </c>
      <c r="F107" s="22">
        <v>4810.33</v>
      </c>
      <c r="G107" s="22">
        <v>4120.73</v>
      </c>
      <c r="H107" s="54">
        <v>4542.34</v>
      </c>
      <c r="I107" s="13"/>
      <c r="J107" s="14"/>
      <c r="K107" s="6"/>
    </row>
    <row r="108" spans="3:11" s="7" customFormat="1" ht="12.75">
      <c r="C108" s="102">
        <f t="shared" si="1"/>
        <v>20.416666666666632</v>
      </c>
      <c r="D108" s="57">
        <v>36403</v>
      </c>
      <c r="E108" s="73">
        <v>4571.36</v>
      </c>
      <c r="F108" s="22">
        <v>4965.79</v>
      </c>
      <c r="G108" s="22">
        <v>4470.52</v>
      </c>
      <c r="H108" s="54">
        <v>4898.21</v>
      </c>
      <c r="I108" s="13"/>
      <c r="J108" s="14"/>
      <c r="K108" s="6"/>
    </row>
    <row r="109" spans="3:11" s="7" customFormat="1" ht="12.75">
      <c r="C109" s="102">
        <f t="shared" si="1"/>
        <v>20.499999999999964</v>
      </c>
      <c r="D109" s="57">
        <v>36433</v>
      </c>
      <c r="E109" s="73">
        <v>4910.64</v>
      </c>
      <c r="F109" s="22">
        <v>4914.12</v>
      </c>
      <c r="G109" s="22">
        <v>4513.55</v>
      </c>
      <c r="H109" s="54">
        <v>4764.42</v>
      </c>
      <c r="I109" s="13"/>
      <c r="J109" s="14"/>
      <c r="K109" s="6"/>
    </row>
    <row r="110" spans="3:11" s="7" customFormat="1" ht="12.75">
      <c r="C110" s="102">
        <f t="shared" si="1"/>
        <v>20.583333333333297</v>
      </c>
      <c r="D110" s="57">
        <v>36464</v>
      </c>
      <c r="E110" s="73">
        <v>4808.63</v>
      </c>
      <c r="F110" s="22">
        <v>5150.99</v>
      </c>
      <c r="G110" s="22">
        <v>4368.85</v>
      </c>
      <c r="H110" s="54">
        <v>4444.56</v>
      </c>
      <c r="I110" s="13"/>
      <c r="J110" s="14"/>
      <c r="K110" s="6"/>
    </row>
    <row r="111" spans="3:11" s="7" customFormat="1" ht="12.75">
      <c r="C111" s="102">
        <f t="shared" si="1"/>
        <v>20.66666666666663</v>
      </c>
      <c r="D111" s="57">
        <v>36494</v>
      </c>
      <c r="E111" s="73">
        <v>4490.06</v>
      </c>
      <c r="F111" s="22">
        <v>4770.11</v>
      </c>
      <c r="G111" s="22">
        <v>4209.41</v>
      </c>
      <c r="H111" s="54">
        <v>4622.21</v>
      </c>
      <c r="I111" s="13"/>
      <c r="J111" s="14"/>
      <c r="K111" s="6"/>
    </row>
    <row r="112" spans="3:11" s="7" customFormat="1" ht="13.5" thickBot="1">
      <c r="C112" s="103">
        <f t="shared" si="1"/>
        <v>20.74999999999996</v>
      </c>
      <c r="D112" s="57">
        <v>36525</v>
      </c>
      <c r="E112" s="74">
        <v>4609.66</v>
      </c>
      <c r="F112" s="75">
        <v>5077.23</v>
      </c>
      <c r="G112" s="75">
        <v>4584.74</v>
      </c>
      <c r="H112" s="76">
        <v>5005.82</v>
      </c>
      <c r="I112" s="13"/>
      <c r="J112" s="14"/>
      <c r="K112" s="23"/>
    </row>
    <row r="113" spans="3:10" s="7" customFormat="1" ht="12.75">
      <c r="C113" s="104">
        <f t="shared" si="1"/>
        <v>20.833333333333293</v>
      </c>
      <c r="D113" s="93">
        <v>36556</v>
      </c>
      <c r="E113" s="77">
        <v>5209.54</v>
      </c>
      <c r="F113" s="78">
        <v>5668.28</v>
      </c>
      <c r="G113" s="78">
        <v>5184.48</v>
      </c>
      <c r="H113" s="79">
        <v>5205.29</v>
      </c>
      <c r="I113" s="13"/>
      <c r="J113" s="14"/>
    </row>
    <row r="114" spans="3:11" s="7" customFormat="1" ht="12.75">
      <c r="C114" s="102">
        <f t="shared" si="1"/>
        <v>20.916666666666625</v>
      </c>
      <c r="D114" s="57">
        <v>36585</v>
      </c>
      <c r="E114" s="73">
        <v>5217.65</v>
      </c>
      <c r="F114" s="22">
        <v>6150.69</v>
      </c>
      <c r="G114" s="22">
        <v>5127.79</v>
      </c>
      <c r="H114" s="54">
        <v>5446.98</v>
      </c>
      <c r="I114" s="13"/>
      <c r="J114" s="14"/>
      <c r="K114" s="6"/>
    </row>
    <row r="115" spans="3:11" s="7" customFormat="1" ht="12.75">
      <c r="C115" s="102">
        <f t="shared" si="1"/>
        <v>20.999999999999957</v>
      </c>
      <c r="D115" s="57">
        <v>36616</v>
      </c>
      <c r="E115" s="73">
        <v>5464.65</v>
      </c>
      <c r="F115" s="22">
        <v>5828.79</v>
      </c>
      <c r="G115" s="22">
        <v>4867.23</v>
      </c>
      <c r="H115" s="54">
        <v>5001.28</v>
      </c>
      <c r="I115" s="13"/>
      <c r="J115" s="14"/>
      <c r="K115" s="6"/>
    </row>
    <row r="116" spans="3:11" s="7" customFormat="1" ht="12.75">
      <c r="C116" s="102">
        <f t="shared" si="1"/>
        <v>21.08333333333329</v>
      </c>
      <c r="D116" s="57">
        <v>36646</v>
      </c>
      <c r="E116" s="73">
        <v>5070.5</v>
      </c>
      <c r="F116" s="22">
        <v>5542.81</v>
      </c>
      <c r="G116" s="22">
        <v>4284.17</v>
      </c>
      <c r="H116" s="54">
        <v>4657.55</v>
      </c>
      <c r="I116" s="13"/>
      <c r="J116" s="14"/>
      <c r="K116" s="6"/>
    </row>
    <row r="117" spans="3:11" s="7" customFormat="1" ht="12.75">
      <c r="C117" s="102">
        <f t="shared" si="1"/>
        <v>21.16666666666662</v>
      </c>
      <c r="D117" s="57">
        <v>36677</v>
      </c>
      <c r="E117" s="73">
        <v>4736.02</v>
      </c>
      <c r="F117" s="22">
        <v>4757.89</v>
      </c>
      <c r="G117" s="22">
        <v>3831.86</v>
      </c>
      <c r="H117" s="54">
        <v>4433.61</v>
      </c>
      <c r="I117" s="6"/>
      <c r="J117" s="14"/>
      <c r="K117" s="6"/>
    </row>
    <row r="118" spans="3:11" s="7" customFormat="1" ht="12.75">
      <c r="C118" s="102">
        <f t="shared" si="1"/>
        <v>21.249999999999954</v>
      </c>
      <c r="D118" s="57">
        <v>36707</v>
      </c>
      <c r="E118" s="73">
        <v>4406.52</v>
      </c>
      <c r="F118" s="22">
        <v>4919.63</v>
      </c>
      <c r="G118" s="22">
        <v>4321.26</v>
      </c>
      <c r="H118" s="54">
        <v>4748.77</v>
      </c>
      <c r="I118" s="13"/>
      <c r="J118" s="14"/>
      <c r="K118" s="6"/>
    </row>
    <row r="119" spans="3:11" s="7" customFormat="1" ht="12.75">
      <c r="C119" s="102">
        <f t="shared" si="1"/>
        <v>21.333333333333286</v>
      </c>
      <c r="D119" s="57">
        <v>36738</v>
      </c>
      <c r="E119" s="73">
        <v>4846.69</v>
      </c>
      <c r="F119" s="22">
        <v>5058.9</v>
      </c>
      <c r="G119" s="22">
        <v>4052.61</v>
      </c>
      <c r="H119" s="54">
        <v>4279.86</v>
      </c>
      <c r="I119" s="13"/>
      <c r="J119" s="14"/>
      <c r="K119" s="6"/>
    </row>
    <row r="120" spans="3:11" s="7" customFormat="1" ht="12.75">
      <c r="C120" s="102">
        <f t="shared" si="1"/>
        <v>21.416666666666618</v>
      </c>
      <c r="D120" s="57">
        <v>36769</v>
      </c>
      <c r="E120" s="73">
        <v>4295.35</v>
      </c>
      <c r="F120" s="22">
        <v>4500.3</v>
      </c>
      <c r="G120" s="22">
        <v>4142.81</v>
      </c>
      <c r="H120" s="54">
        <v>4477.31</v>
      </c>
      <c r="I120" s="13"/>
      <c r="J120" s="14"/>
      <c r="K120" s="6"/>
    </row>
    <row r="121" spans="3:11" s="7" customFormat="1" ht="12.75">
      <c r="C121" s="102">
        <f t="shared" si="1"/>
        <v>21.49999999999995</v>
      </c>
      <c r="D121" s="57">
        <v>36799</v>
      </c>
      <c r="E121" s="73">
        <v>4571.89</v>
      </c>
      <c r="F121" s="22">
        <v>4790.63</v>
      </c>
      <c r="G121" s="22">
        <v>4004.73</v>
      </c>
      <c r="H121" s="54">
        <v>4090.38</v>
      </c>
      <c r="I121" s="13"/>
      <c r="J121" s="14"/>
      <c r="K121" s="6"/>
    </row>
    <row r="122" spans="3:11" s="7" customFormat="1" ht="12.75">
      <c r="C122" s="102">
        <f t="shared" si="1"/>
        <v>21.583333333333282</v>
      </c>
      <c r="D122" s="57">
        <v>36830</v>
      </c>
      <c r="E122" s="73">
        <v>4035.64</v>
      </c>
      <c r="F122" s="22">
        <v>4197.39</v>
      </c>
      <c r="G122" s="22">
        <v>3491.55</v>
      </c>
      <c r="H122" s="54">
        <v>3711.02</v>
      </c>
      <c r="I122" s="13"/>
      <c r="J122" s="14"/>
      <c r="K122" s="6"/>
    </row>
    <row r="123" spans="3:11" s="7" customFormat="1" ht="12.75">
      <c r="C123" s="102">
        <f t="shared" si="1"/>
        <v>21.666666666666615</v>
      </c>
      <c r="D123" s="57">
        <v>36860</v>
      </c>
      <c r="E123" s="73">
        <v>3749.35</v>
      </c>
      <c r="F123" s="22">
        <v>4046.19</v>
      </c>
      <c r="G123" s="22">
        <v>3734.98</v>
      </c>
      <c r="H123" s="54">
        <v>3997.99</v>
      </c>
      <c r="I123" s="13"/>
      <c r="J123" s="14"/>
      <c r="K123" s="6"/>
    </row>
    <row r="124" spans="3:11" s="7" customFormat="1" ht="13.5" thickBot="1">
      <c r="C124" s="103">
        <f t="shared" si="1"/>
        <v>21.749999999999947</v>
      </c>
      <c r="D124" s="57">
        <v>36891</v>
      </c>
      <c r="E124" s="74">
        <v>3968.89</v>
      </c>
      <c r="F124" s="75">
        <v>4332.65</v>
      </c>
      <c r="G124" s="75">
        <v>3803.69</v>
      </c>
      <c r="H124" s="76">
        <v>3972.12</v>
      </c>
      <c r="I124" s="13"/>
      <c r="J124" s="14"/>
      <c r="K124" s="23"/>
    </row>
    <row r="125" spans="3:10" s="7" customFormat="1" ht="12.75">
      <c r="C125" s="104">
        <f t="shared" si="1"/>
        <v>21.83333333333328</v>
      </c>
      <c r="D125" s="93">
        <v>36922</v>
      </c>
      <c r="E125" s="77">
        <v>3990.65</v>
      </c>
      <c r="F125" s="78">
        <v>4409.33</v>
      </c>
      <c r="G125" s="78">
        <v>3929.37</v>
      </c>
      <c r="H125" s="79">
        <v>4326.72</v>
      </c>
      <c r="I125" s="13"/>
      <c r="J125" s="14"/>
    </row>
    <row r="126" spans="3:14" s="7" customFormat="1" ht="12.75">
      <c r="C126" s="102">
        <f t="shared" si="1"/>
        <v>21.91666666666661</v>
      </c>
      <c r="D126" s="57">
        <v>36950</v>
      </c>
      <c r="E126" s="73">
        <v>4303.13</v>
      </c>
      <c r="F126" s="22">
        <v>4462.11</v>
      </c>
      <c r="G126" s="22">
        <v>4020.68</v>
      </c>
      <c r="H126" s="54">
        <v>4247.04</v>
      </c>
      <c r="I126" s="13"/>
      <c r="J126" s="14"/>
      <c r="K126" s="6"/>
      <c r="M126" s="17"/>
      <c r="N126" s="17"/>
    </row>
    <row r="127" spans="3:14" s="7" customFormat="1" ht="12.75">
      <c r="C127" s="102">
        <f t="shared" si="1"/>
        <v>21.999999999999943</v>
      </c>
      <c r="D127" s="57">
        <v>36981</v>
      </c>
      <c r="E127" s="73">
        <v>4288.23</v>
      </c>
      <c r="F127" s="22">
        <v>4386.98</v>
      </c>
      <c r="G127" s="22">
        <v>3436.75</v>
      </c>
      <c r="H127" s="54">
        <v>3604.38</v>
      </c>
      <c r="I127" s="13"/>
      <c r="J127" s="14"/>
      <c r="K127" s="6"/>
      <c r="N127" s="17"/>
    </row>
    <row r="128" spans="3:14" s="7" customFormat="1" ht="12.75">
      <c r="C128" s="102">
        <f t="shared" si="1"/>
        <v>22.083333333333275</v>
      </c>
      <c r="D128" s="57">
        <v>37011</v>
      </c>
      <c r="E128" s="73">
        <v>3491.41</v>
      </c>
      <c r="F128" s="22">
        <v>3676.82</v>
      </c>
      <c r="G128" s="22">
        <v>3096.51</v>
      </c>
      <c r="H128" s="54">
        <v>3519.16</v>
      </c>
      <c r="I128" s="13"/>
      <c r="J128" s="14"/>
      <c r="K128" s="6"/>
      <c r="N128" s="17"/>
    </row>
    <row r="129" spans="3:14" s="7" customFormat="1" ht="12.75">
      <c r="C129" s="102">
        <f t="shared" si="1"/>
        <v>22.166666666666607</v>
      </c>
      <c r="D129" s="57">
        <v>37042</v>
      </c>
      <c r="E129" s="73">
        <v>3565.53</v>
      </c>
      <c r="F129" s="22">
        <v>3759.96</v>
      </c>
      <c r="G129" s="22">
        <v>3420.14</v>
      </c>
      <c r="H129" s="54">
        <v>3631.91</v>
      </c>
      <c r="I129" s="6"/>
      <c r="J129" s="14"/>
      <c r="K129" s="6"/>
      <c r="N129" s="17"/>
    </row>
    <row r="130" spans="3:14" s="7" customFormat="1" ht="12.75">
      <c r="C130" s="102">
        <f t="shared" si="1"/>
        <v>22.24999999999994</v>
      </c>
      <c r="D130" s="57">
        <v>37072</v>
      </c>
      <c r="E130" s="73">
        <v>3637.03</v>
      </c>
      <c r="F130" s="22">
        <v>3651.32</v>
      </c>
      <c r="G130" s="22">
        <v>3287.94</v>
      </c>
      <c r="H130" s="54">
        <v>3456.78</v>
      </c>
      <c r="I130" s="13"/>
      <c r="J130" s="14"/>
      <c r="K130" s="6"/>
      <c r="N130" s="17"/>
    </row>
    <row r="131" spans="3:14" s="7" customFormat="1" ht="12.75">
      <c r="C131" s="102">
        <f t="shared" si="1"/>
        <v>22.33333333333327</v>
      </c>
      <c r="D131" s="57">
        <v>37103</v>
      </c>
      <c r="E131" s="73">
        <v>3480.06</v>
      </c>
      <c r="F131" s="22">
        <v>3513.79</v>
      </c>
      <c r="G131" s="22">
        <v>3241.66</v>
      </c>
      <c r="H131" s="54">
        <v>3329.28</v>
      </c>
      <c r="I131" s="13"/>
      <c r="J131" s="14"/>
      <c r="K131" s="6"/>
      <c r="N131" s="17"/>
    </row>
    <row r="132" spans="3:14" s="7" customFormat="1" ht="12.75">
      <c r="C132" s="102">
        <f t="shared" si="1"/>
        <v>22.416666666666604</v>
      </c>
      <c r="D132" s="57">
        <v>37134</v>
      </c>
      <c r="E132" s="73">
        <v>3335</v>
      </c>
      <c r="F132" s="22">
        <v>3359.07</v>
      </c>
      <c r="G132" s="22">
        <v>3241.12</v>
      </c>
      <c r="H132" s="54">
        <v>3244.95</v>
      </c>
      <c r="I132" s="13"/>
      <c r="J132" s="14"/>
      <c r="K132" s="6"/>
      <c r="N132" s="17"/>
    </row>
    <row r="133" spans="3:14" s="7" customFormat="1" ht="12.75">
      <c r="C133" s="102">
        <f t="shared" si="1"/>
        <v>22.499999999999936</v>
      </c>
      <c r="D133" s="57">
        <v>37164</v>
      </c>
      <c r="E133" s="73">
        <v>3245.71</v>
      </c>
      <c r="F133" s="22">
        <v>3267.93</v>
      </c>
      <c r="G133" s="22">
        <v>2594.87</v>
      </c>
      <c r="H133" s="54">
        <v>2811.6</v>
      </c>
      <c r="I133" s="13"/>
      <c r="J133" s="14"/>
      <c r="K133" s="6"/>
      <c r="N133" s="17"/>
    </row>
    <row r="134" spans="3:14" s="7" customFormat="1" ht="12.75">
      <c r="C134" s="102">
        <f t="shared" si="1"/>
        <v>22.583333333333268</v>
      </c>
      <c r="D134" s="57">
        <v>37195</v>
      </c>
      <c r="E134" s="73">
        <v>2817.74</v>
      </c>
      <c r="F134" s="22">
        <v>3083.65</v>
      </c>
      <c r="G134" s="22">
        <v>2718.41</v>
      </c>
      <c r="H134" s="54">
        <v>2989.35</v>
      </c>
      <c r="I134" s="13"/>
      <c r="J134" s="14"/>
      <c r="K134" s="6"/>
      <c r="N134" s="17"/>
    </row>
    <row r="135" spans="3:11" s="7" customFormat="1" ht="12.75">
      <c r="C135" s="102">
        <f t="shared" si="1"/>
        <v>22.6666666666666</v>
      </c>
      <c r="D135" s="57">
        <v>37225</v>
      </c>
      <c r="E135" s="73">
        <v>3003.95</v>
      </c>
      <c r="F135" s="22">
        <v>3377.81</v>
      </c>
      <c r="G135" s="22">
        <v>3003.95</v>
      </c>
      <c r="H135" s="54">
        <v>3287.56</v>
      </c>
      <c r="I135" s="13"/>
      <c r="J135" s="14"/>
      <c r="K135" s="6"/>
    </row>
    <row r="136" spans="3:11" s="7" customFormat="1" ht="13.5" thickBot="1">
      <c r="C136" s="103">
        <f t="shared" si="1"/>
        <v>22.749999999999932</v>
      </c>
      <c r="D136" s="57">
        <v>37256</v>
      </c>
      <c r="E136" s="74">
        <v>3301.05</v>
      </c>
      <c r="F136" s="75">
        <v>3500.2</v>
      </c>
      <c r="G136" s="75">
        <v>3100.57</v>
      </c>
      <c r="H136" s="76">
        <v>3262.33</v>
      </c>
      <c r="I136" s="13"/>
      <c r="J136" s="14"/>
      <c r="K136" s="23"/>
    </row>
    <row r="137" spans="3:10" s="7" customFormat="1" ht="12.75">
      <c r="C137" s="104">
        <f aca="true" t="shared" si="2" ref="C137:C197">C136+1/12</f>
        <v>22.833333333333265</v>
      </c>
      <c r="D137" s="93">
        <v>37287</v>
      </c>
      <c r="E137" s="77">
        <v>3262.01</v>
      </c>
      <c r="F137" s="78">
        <v>3466.73</v>
      </c>
      <c r="G137" s="78">
        <v>3236.76</v>
      </c>
      <c r="H137" s="79">
        <v>3311.03</v>
      </c>
      <c r="I137" s="13"/>
      <c r="J137" s="14"/>
    </row>
    <row r="138" spans="3:11" s="7" customFormat="1" ht="12.75">
      <c r="C138" s="102">
        <f t="shared" si="2"/>
        <v>22.916666666666597</v>
      </c>
      <c r="D138" s="57">
        <v>37315</v>
      </c>
      <c r="E138" s="73">
        <v>3334.69</v>
      </c>
      <c r="F138" s="22">
        <v>3758.11</v>
      </c>
      <c r="G138" s="22">
        <v>3290</v>
      </c>
      <c r="H138" s="54">
        <v>3562.31</v>
      </c>
      <c r="I138" s="13"/>
      <c r="J138" s="14"/>
      <c r="K138" s="6"/>
    </row>
    <row r="139" spans="3:11" s="7" customFormat="1" ht="12.75">
      <c r="C139" s="102">
        <f t="shared" si="2"/>
        <v>22.99999999999993</v>
      </c>
      <c r="D139" s="57">
        <v>37346</v>
      </c>
      <c r="E139" s="73">
        <v>3551.56</v>
      </c>
      <c r="F139" s="22">
        <v>3758.27</v>
      </c>
      <c r="G139" s="22">
        <v>3454.27</v>
      </c>
      <c r="H139" s="54">
        <v>3469.35</v>
      </c>
      <c r="I139" s="13"/>
      <c r="J139" s="14"/>
      <c r="K139" s="6"/>
    </row>
    <row r="140" spans="3:11" s="7" customFormat="1" ht="12.75">
      <c r="C140" s="102">
        <f t="shared" si="2"/>
        <v>23.08333333333326</v>
      </c>
      <c r="D140" s="57">
        <v>37376</v>
      </c>
      <c r="E140" s="73">
        <v>3482.94</v>
      </c>
      <c r="F140" s="22">
        <v>3538.49</v>
      </c>
      <c r="G140" s="22">
        <v>3296.88</v>
      </c>
      <c r="H140" s="54">
        <v>3338.16</v>
      </c>
      <c r="I140" s="13"/>
      <c r="J140" s="14"/>
      <c r="K140" s="6"/>
    </row>
    <row r="141" spans="3:11" s="7" customFormat="1" ht="12.75">
      <c r="C141" s="102">
        <f t="shared" si="2"/>
        <v>23.166666666666593</v>
      </c>
      <c r="D141" s="57">
        <v>37407</v>
      </c>
      <c r="E141" s="73">
        <v>3361.33</v>
      </c>
      <c r="F141" s="22">
        <v>3478.02</v>
      </c>
      <c r="G141" s="22">
        <v>3097.73</v>
      </c>
      <c r="H141" s="54">
        <v>3125.73</v>
      </c>
      <c r="I141" s="6"/>
      <c r="J141" s="14"/>
      <c r="K141" s="6"/>
    </row>
    <row r="142" spans="3:11" s="7" customFormat="1" ht="12.75">
      <c r="C142" s="102">
        <f t="shared" si="2"/>
        <v>23.249999999999925</v>
      </c>
      <c r="D142" s="57">
        <v>37437</v>
      </c>
      <c r="E142" s="73">
        <v>3162.27</v>
      </c>
      <c r="F142" s="22">
        <v>3377.88</v>
      </c>
      <c r="G142" s="22">
        <v>3148.57</v>
      </c>
      <c r="H142" s="54">
        <v>3244.7</v>
      </c>
      <c r="I142" s="13"/>
      <c r="J142" s="14"/>
      <c r="K142" s="6"/>
    </row>
    <row r="143" spans="3:11" s="7" customFormat="1" ht="12.75">
      <c r="C143" s="102">
        <f t="shared" si="2"/>
        <v>23.333333333333258</v>
      </c>
      <c r="D143" s="57">
        <v>37468</v>
      </c>
      <c r="E143" s="73">
        <v>3246.44</v>
      </c>
      <c r="F143" s="22">
        <v>3366.74</v>
      </c>
      <c r="G143" s="22">
        <v>2932.35</v>
      </c>
      <c r="H143" s="54">
        <v>2987.65</v>
      </c>
      <c r="I143" s="13"/>
      <c r="J143" s="14"/>
      <c r="K143" s="6"/>
    </row>
    <row r="144" spans="3:11" s="7" customFormat="1" ht="12.75">
      <c r="C144" s="102">
        <f t="shared" si="2"/>
        <v>23.41666666666659</v>
      </c>
      <c r="D144" s="57">
        <v>37499</v>
      </c>
      <c r="E144" s="73">
        <v>2998.46</v>
      </c>
      <c r="F144" s="22">
        <v>3185.08</v>
      </c>
      <c r="G144" s="22">
        <v>2931.78</v>
      </c>
      <c r="H144" s="54">
        <v>3181.23</v>
      </c>
      <c r="I144" s="13"/>
      <c r="J144" s="14"/>
      <c r="K144" s="6"/>
    </row>
    <row r="145" spans="3:11" s="7" customFormat="1" ht="12.75">
      <c r="C145" s="102">
        <f t="shared" si="2"/>
        <v>23.499999999999922</v>
      </c>
      <c r="D145" s="57">
        <v>37529</v>
      </c>
      <c r="E145" s="73">
        <v>3206.81</v>
      </c>
      <c r="F145" s="22">
        <v>3227.62</v>
      </c>
      <c r="G145" s="22">
        <v>2973.97</v>
      </c>
      <c r="H145" s="54">
        <v>2991.36</v>
      </c>
      <c r="I145" s="13"/>
      <c r="J145" s="14"/>
      <c r="K145" s="6"/>
    </row>
    <row r="146" spans="3:11" s="7" customFormat="1" ht="12.75">
      <c r="C146" s="102">
        <f t="shared" si="2"/>
        <v>23.583333333333254</v>
      </c>
      <c r="D146" s="57">
        <v>37560</v>
      </c>
      <c r="E146" s="73">
        <v>2976.04</v>
      </c>
      <c r="F146" s="22">
        <v>3038.92</v>
      </c>
      <c r="G146" s="22">
        <v>2828.48</v>
      </c>
      <c r="H146" s="54">
        <v>2949.32</v>
      </c>
      <c r="I146" s="13"/>
      <c r="J146" s="14"/>
      <c r="K146" s="6"/>
    </row>
    <row r="147" spans="3:11" s="7" customFormat="1" ht="12.75">
      <c r="C147" s="102">
        <f t="shared" si="2"/>
        <v>23.666666666666586</v>
      </c>
      <c r="D147" s="57">
        <v>37590</v>
      </c>
      <c r="E147" s="73">
        <v>2956.94</v>
      </c>
      <c r="F147" s="22">
        <v>3245.98</v>
      </c>
      <c r="G147" s="22">
        <v>2928.63</v>
      </c>
      <c r="H147" s="54">
        <v>3228.82</v>
      </c>
      <c r="I147" s="13"/>
      <c r="J147" s="14"/>
      <c r="K147" s="6"/>
    </row>
    <row r="148" spans="3:11" s="7" customFormat="1" ht="13.5" thickBot="1">
      <c r="C148" s="103">
        <f t="shared" si="2"/>
        <v>23.74999999999992</v>
      </c>
      <c r="D148" s="57">
        <v>37621</v>
      </c>
      <c r="E148" s="74">
        <v>3247.6</v>
      </c>
      <c r="F148" s="75">
        <v>3413.83</v>
      </c>
      <c r="G148" s="75">
        <v>3186.62</v>
      </c>
      <c r="H148" s="76">
        <v>3377.28</v>
      </c>
      <c r="I148" s="13"/>
      <c r="J148" s="14"/>
      <c r="K148" s="23"/>
    </row>
    <row r="149" spans="3:10" s="7" customFormat="1" ht="12.75">
      <c r="C149" s="104">
        <f t="shared" si="2"/>
        <v>23.83333333333325</v>
      </c>
      <c r="D149" s="93">
        <v>37652</v>
      </c>
      <c r="E149" s="77">
        <v>3383.85</v>
      </c>
      <c r="F149" s="78">
        <v>3416.92</v>
      </c>
      <c r="G149" s="78">
        <v>3199.18</v>
      </c>
      <c r="H149" s="79">
        <v>3250.38</v>
      </c>
      <c r="I149" s="13"/>
      <c r="J149" s="14"/>
    </row>
    <row r="150" spans="3:11" s="7" customFormat="1" ht="12.75">
      <c r="C150" s="102">
        <f t="shared" si="2"/>
        <v>23.916666666666583</v>
      </c>
      <c r="D150" s="57">
        <v>37680</v>
      </c>
      <c r="E150" s="73">
        <v>3260.04</v>
      </c>
      <c r="F150" s="22">
        <v>3341.61</v>
      </c>
      <c r="G150" s="22">
        <v>3218.37</v>
      </c>
      <c r="H150" s="54">
        <v>3283.66</v>
      </c>
      <c r="I150" s="13"/>
      <c r="J150" s="14"/>
      <c r="K150" s="6"/>
    </row>
    <row r="151" spans="3:11" s="7" customFormat="1" ht="12.75">
      <c r="C151" s="102">
        <f t="shared" si="2"/>
        <v>23.999999999999915</v>
      </c>
      <c r="D151" s="57">
        <v>37711</v>
      </c>
      <c r="E151" s="73">
        <v>3301.67</v>
      </c>
      <c r="F151" s="22">
        <v>3311.57</v>
      </c>
      <c r="G151" s="22">
        <v>3039.83</v>
      </c>
      <c r="H151" s="54">
        <v>3048.72</v>
      </c>
      <c r="I151" s="13"/>
      <c r="J151" s="14"/>
      <c r="K151" s="6"/>
    </row>
    <row r="152" spans="3:11" s="7" customFormat="1" ht="12.75">
      <c r="C152" s="102">
        <f t="shared" si="2"/>
        <v>24.083333333333247</v>
      </c>
      <c r="D152" s="57">
        <v>37741</v>
      </c>
      <c r="E152" s="73">
        <v>3037.54</v>
      </c>
      <c r="F152" s="22">
        <v>3221.9</v>
      </c>
      <c r="G152" s="22">
        <v>2904.44</v>
      </c>
      <c r="H152" s="54">
        <v>2959.79</v>
      </c>
      <c r="I152" s="13"/>
      <c r="J152" s="14"/>
      <c r="K152" s="6"/>
    </row>
    <row r="153" spans="3:11" s="7" customFormat="1" ht="12.75">
      <c r="C153" s="102">
        <f t="shared" si="2"/>
        <v>24.16666666666658</v>
      </c>
      <c r="D153" s="57">
        <v>37772</v>
      </c>
      <c r="E153" s="73">
        <v>2949.04</v>
      </c>
      <c r="F153" s="22">
        <v>3200.48</v>
      </c>
      <c r="G153" s="22">
        <v>2934.78</v>
      </c>
      <c r="H153" s="54">
        <v>3180.75</v>
      </c>
      <c r="I153" s="6"/>
      <c r="J153" s="14"/>
      <c r="K153" s="6"/>
    </row>
    <row r="154" spans="3:11" s="7" customFormat="1" ht="12.75">
      <c r="C154" s="102">
        <f t="shared" si="2"/>
        <v>24.24999999999991</v>
      </c>
      <c r="D154" s="57">
        <v>37802</v>
      </c>
      <c r="E154" s="73">
        <v>3176.56</v>
      </c>
      <c r="F154" s="22">
        <v>3632.84</v>
      </c>
      <c r="G154" s="22">
        <v>3170.38</v>
      </c>
      <c r="H154" s="54">
        <v>3607.13</v>
      </c>
      <c r="I154" s="13"/>
      <c r="J154" s="14"/>
      <c r="K154" s="6"/>
    </row>
    <row r="155" spans="3:11" s="7" customFormat="1" ht="12.75">
      <c r="C155" s="102">
        <f t="shared" si="2"/>
        <v>24.333333333333243</v>
      </c>
      <c r="D155" s="57">
        <v>37833</v>
      </c>
      <c r="E155" s="73">
        <v>3617.74</v>
      </c>
      <c r="F155" s="22">
        <v>3835.75</v>
      </c>
      <c r="G155" s="22">
        <v>3534.06</v>
      </c>
      <c r="H155" s="54">
        <v>3792.61</v>
      </c>
      <c r="I155" s="13"/>
      <c r="J155" s="14"/>
      <c r="K155" s="6"/>
    </row>
    <row r="156" spans="3:11" s="7" customFormat="1" ht="12.75">
      <c r="C156" s="102">
        <f t="shared" si="2"/>
        <v>24.416666666666575</v>
      </c>
      <c r="D156" s="57">
        <v>37864</v>
      </c>
      <c r="E156" s="73">
        <v>3800.73</v>
      </c>
      <c r="F156" s="22">
        <v>4277.64</v>
      </c>
      <c r="G156" s="22">
        <v>3722.08</v>
      </c>
      <c r="H156" s="54">
        <v>4244.73</v>
      </c>
      <c r="I156" s="13"/>
      <c r="J156" s="14"/>
      <c r="K156" s="6"/>
    </row>
    <row r="157" spans="3:11" s="7" customFormat="1" ht="12.75">
      <c r="C157" s="102">
        <f t="shared" si="2"/>
        <v>24.499999999999908</v>
      </c>
      <c r="D157" s="57">
        <v>37894</v>
      </c>
      <c r="E157" s="73">
        <v>4248.07</v>
      </c>
      <c r="F157" s="22">
        <v>4473.57</v>
      </c>
      <c r="G157" s="22">
        <v>4097.55</v>
      </c>
      <c r="H157" s="54">
        <v>4453.24</v>
      </c>
      <c r="I157" s="13"/>
      <c r="J157" s="14"/>
      <c r="K157" s="6"/>
    </row>
    <row r="158" spans="3:11" s="7" customFormat="1" ht="12.75">
      <c r="C158" s="102">
        <f t="shared" si="2"/>
        <v>24.58333333333324</v>
      </c>
      <c r="D158" s="57">
        <v>37925</v>
      </c>
      <c r="E158" s="73">
        <v>4452.07</v>
      </c>
      <c r="F158" s="22">
        <v>4951.11</v>
      </c>
      <c r="G158" s="22">
        <v>4432.93</v>
      </c>
      <c r="H158" s="54">
        <v>4906.87</v>
      </c>
      <c r="I158" s="13"/>
      <c r="J158" s="14"/>
      <c r="K158" s="6"/>
    </row>
    <row r="159" spans="3:11" s="7" customFormat="1" ht="12.75">
      <c r="C159" s="102">
        <f t="shared" si="2"/>
        <v>24.666666666666572</v>
      </c>
      <c r="D159" s="57">
        <v>37955</v>
      </c>
      <c r="E159" s="73">
        <v>4946.93</v>
      </c>
      <c r="F159" s="22">
        <v>5135</v>
      </c>
      <c r="G159" s="22">
        <v>4736.7</v>
      </c>
      <c r="H159" s="54">
        <v>5044.82</v>
      </c>
      <c r="I159" s="13"/>
      <c r="J159" s="14"/>
      <c r="K159" s="6"/>
    </row>
    <row r="160" spans="3:11" s="7" customFormat="1" ht="13.5" thickBot="1">
      <c r="C160" s="103">
        <f t="shared" si="2"/>
        <v>24.749999999999904</v>
      </c>
      <c r="D160" s="57">
        <v>37986</v>
      </c>
      <c r="E160" s="74">
        <v>5086.86</v>
      </c>
      <c r="F160" s="75">
        <v>5920.76</v>
      </c>
      <c r="G160" s="75">
        <v>5082.82</v>
      </c>
      <c r="H160" s="76">
        <v>5838.96</v>
      </c>
      <c r="I160" s="13"/>
      <c r="J160" s="14"/>
      <c r="K160" s="23"/>
    </row>
    <row r="161" spans="3:10" s="7" customFormat="1" ht="12.75">
      <c r="C161" s="104">
        <f t="shared" si="2"/>
        <v>24.833333333333236</v>
      </c>
      <c r="D161" s="93">
        <v>38017</v>
      </c>
      <c r="E161" s="77">
        <v>5872.48</v>
      </c>
      <c r="F161" s="78">
        <v>6249.6</v>
      </c>
      <c r="G161" s="78">
        <v>5567.68</v>
      </c>
      <c r="H161" s="79">
        <v>5695.67</v>
      </c>
      <c r="I161" s="13"/>
      <c r="J161" s="14"/>
    </row>
    <row r="162" spans="3:11" s="7" customFormat="1" ht="12.75">
      <c r="C162" s="102">
        <f t="shared" si="2"/>
        <v>24.91666666666657</v>
      </c>
      <c r="D162" s="57">
        <v>38046</v>
      </c>
      <c r="E162" s="73">
        <v>5715.46</v>
      </c>
      <c r="F162" s="22">
        <v>6082.8</v>
      </c>
      <c r="G162" s="22">
        <v>5550.17</v>
      </c>
      <c r="H162" s="54">
        <v>5667.51</v>
      </c>
      <c r="I162" s="13"/>
      <c r="J162" s="14"/>
      <c r="K162" s="6"/>
    </row>
    <row r="163" spans="3:11" s="7" customFormat="1" ht="12.75">
      <c r="C163" s="102">
        <f t="shared" si="2"/>
        <v>24.9999999999999</v>
      </c>
      <c r="D163" s="57">
        <v>38077</v>
      </c>
      <c r="E163" s="73">
        <v>5649.3</v>
      </c>
      <c r="F163" s="22">
        <v>5951.03</v>
      </c>
      <c r="G163" s="22">
        <v>5324.78</v>
      </c>
      <c r="H163" s="54">
        <v>5590.6</v>
      </c>
      <c r="I163" s="13"/>
      <c r="J163" s="14"/>
      <c r="K163" s="6"/>
    </row>
    <row r="164" spans="3:11" s="7" customFormat="1" ht="12.75">
      <c r="C164" s="102">
        <f t="shared" si="2"/>
        <v>25.083333333333233</v>
      </c>
      <c r="D164" s="57">
        <v>38107</v>
      </c>
      <c r="E164" s="73">
        <v>5599.12</v>
      </c>
      <c r="F164" s="22">
        <v>5979.25</v>
      </c>
      <c r="G164" s="22">
        <v>5599.12</v>
      </c>
      <c r="H164" s="54">
        <v>5655.09</v>
      </c>
      <c r="I164" s="13"/>
      <c r="J164" s="14"/>
      <c r="K164" s="6"/>
    </row>
    <row r="165" spans="3:11" s="7" customFormat="1" ht="12.75">
      <c r="C165" s="102">
        <f t="shared" si="2"/>
        <v>25.166666666666565</v>
      </c>
      <c r="D165" s="57">
        <v>38138</v>
      </c>
      <c r="E165" s="73">
        <v>5645.86</v>
      </c>
      <c r="F165" s="22">
        <v>5772.64</v>
      </c>
      <c r="G165" s="22">
        <v>4227.5</v>
      </c>
      <c r="H165" s="54">
        <v>4759.62</v>
      </c>
      <c r="I165" s="6"/>
      <c r="J165" s="14"/>
      <c r="K165" s="6"/>
    </row>
    <row r="166" spans="3:11" s="7" customFormat="1" ht="12.75">
      <c r="C166" s="102">
        <f t="shared" si="2"/>
        <v>25.249999999999897</v>
      </c>
      <c r="D166" s="57">
        <v>38168</v>
      </c>
      <c r="E166" s="73">
        <v>4792.01</v>
      </c>
      <c r="F166" s="22">
        <v>5012.52</v>
      </c>
      <c r="G166" s="22">
        <v>4613.94</v>
      </c>
      <c r="H166" s="54">
        <v>4795.46</v>
      </c>
      <c r="I166" s="13"/>
      <c r="J166" s="14"/>
      <c r="K166" s="6"/>
    </row>
    <row r="167" spans="3:11" s="7" customFormat="1" ht="12.75">
      <c r="C167" s="102">
        <f t="shared" si="2"/>
        <v>25.33333333333323</v>
      </c>
      <c r="D167" s="57">
        <v>38199</v>
      </c>
      <c r="E167" s="73">
        <v>4813.76</v>
      </c>
      <c r="F167" s="22">
        <v>5200.85</v>
      </c>
      <c r="G167" s="22">
        <v>4723.04</v>
      </c>
      <c r="H167" s="54">
        <v>5170.32</v>
      </c>
      <c r="I167" s="13"/>
      <c r="J167" s="14"/>
      <c r="K167" s="6"/>
    </row>
    <row r="168" spans="3:11" s="7" customFormat="1" ht="12.75">
      <c r="C168" s="102">
        <f t="shared" si="2"/>
        <v>25.41666666666656</v>
      </c>
      <c r="D168" s="57">
        <v>38230</v>
      </c>
      <c r="E168" s="73">
        <v>5193.25</v>
      </c>
      <c r="F168" s="22">
        <v>5269.22</v>
      </c>
      <c r="G168" s="22">
        <v>5022.29</v>
      </c>
      <c r="H168" s="54">
        <v>5192.08</v>
      </c>
      <c r="I168" s="13"/>
      <c r="J168" s="14"/>
      <c r="K168" s="6"/>
    </row>
    <row r="169" spans="3:11" s="7" customFormat="1" ht="12.75">
      <c r="C169" s="102">
        <f t="shared" si="2"/>
        <v>25.499999999999893</v>
      </c>
      <c r="D169" s="57">
        <v>38260</v>
      </c>
      <c r="E169" s="73">
        <v>5202.16</v>
      </c>
      <c r="F169" s="22">
        <v>5638.79</v>
      </c>
      <c r="G169" s="22">
        <v>5178.57</v>
      </c>
      <c r="H169" s="54">
        <v>5583.61</v>
      </c>
      <c r="I169" s="13"/>
      <c r="J169" s="14"/>
      <c r="K169" s="6"/>
    </row>
    <row r="170" spans="3:11" s="7" customFormat="1" ht="12.75">
      <c r="C170" s="102">
        <f t="shared" si="2"/>
        <v>25.583333333333226</v>
      </c>
      <c r="D170" s="57">
        <v>38291</v>
      </c>
      <c r="E170" s="73">
        <v>5587.46</v>
      </c>
      <c r="F170" s="22">
        <v>5803.82</v>
      </c>
      <c r="G170" s="22">
        <v>5558.14</v>
      </c>
      <c r="H170" s="54">
        <v>5672.27</v>
      </c>
      <c r="I170" s="13"/>
      <c r="J170" s="14"/>
      <c r="K170" s="6"/>
    </row>
    <row r="171" spans="3:11" s="7" customFormat="1" ht="12.75">
      <c r="C171" s="102">
        <f t="shared" si="2"/>
        <v>25.666666666666558</v>
      </c>
      <c r="D171" s="57">
        <v>38321</v>
      </c>
      <c r="E171" s="73">
        <v>5678.65</v>
      </c>
      <c r="F171" s="22">
        <v>6248.43</v>
      </c>
      <c r="G171" s="22">
        <v>5649.03</v>
      </c>
      <c r="H171" s="54">
        <v>6234.29</v>
      </c>
      <c r="I171" s="13"/>
      <c r="J171" s="14"/>
      <c r="K171" s="6"/>
    </row>
    <row r="172" spans="3:11" s="7" customFormat="1" ht="13.5" thickBot="1">
      <c r="C172" s="103">
        <f t="shared" si="2"/>
        <v>25.74999999999989</v>
      </c>
      <c r="D172" s="57">
        <v>38352</v>
      </c>
      <c r="E172" s="74">
        <v>6259.28</v>
      </c>
      <c r="F172" s="75">
        <v>6617.15</v>
      </c>
      <c r="G172" s="75">
        <v>6176.09</v>
      </c>
      <c r="H172" s="76">
        <v>6602.69</v>
      </c>
      <c r="I172" s="13"/>
      <c r="J172" s="14"/>
      <c r="K172" s="23"/>
    </row>
    <row r="173" spans="3:10" s="7" customFormat="1" ht="12.75">
      <c r="C173" s="104">
        <f t="shared" si="2"/>
        <v>25.833333333333222</v>
      </c>
      <c r="D173" s="93">
        <v>38383</v>
      </c>
      <c r="E173" s="77">
        <v>6626.49</v>
      </c>
      <c r="F173" s="78">
        <v>6696.31</v>
      </c>
      <c r="G173" s="78">
        <v>6069.33</v>
      </c>
      <c r="H173" s="79">
        <v>6555.94</v>
      </c>
      <c r="I173" s="13"/>
      <c r="J173" s="14"/>
    </row>
    <row r="174" spans="3:11" s="7" customFormat="1" ht="12.75">
      <c r="C174" s="102">
        <f t="shared" si="2"/>
        <v>25.916666666666554</v>
      </c>
      <c r="D174" s="57">
        <v>38411</v>
      </c>
      <c r="E174" s="73">
        <v>6565.21</v>
      </c>
      <c r="F174" s="22">
        <v>6721.08</v>
      </c>
      <c r="G174" s="22">
        <v>6508.33</v>
      </c>
      <c r="H174" s="54">
        <v>6713.86</v>
      </c>
      <c r="I174" s="13"/>
      <c r="J174" s="14"/>
      <c r="K174" s="6"/>
    </row>
    <row r="175" spans="3:11" s="7" customFormat="1" ht="12.75">
      <c r="C175" s="102">
        <f t="shared" si="2"/>
        <v>25.999999999999886</v>
      </c>
      <c r="D175" s="57">
        <v>38442</v>
      </c>
      <c r="E175" s="73">
        <v>6725.92</v>
      </c>
      <c r="F175" s="22">
        <v>6954.86</v>
      </c>
      <c r="G175" s="22">
        <v>6321.31</v>
      </c>
      <c r="H175" s="54">
        <v>6492.82</v>
      </c>
      <c r="I175" s="13"/>
      <c r="J175" s="14"/>
      <c r="K175" s="6"/>
    </row>
    <row r="176" spans="3:11" s="7" customFormat="1" ht="12.75">
      <c r="C176" s="102">
        <f t="shared" si="2"/>
        <v>26.08333333333322</v>
      </c>
      <c r="D176" s="57">
        <v>38472</v>
      </c>
      <c r="E176" s="73">
        <v>6506.6</v>
      </c>
      <c r="F176" s="22">
        <v>6649.42</v>
      </c>
      <c r="G176" s="22">
        <v>6118.42</v>
      </c>
      <c r="H176" s="54">
        <v>6154.44</v>
      </c>
      <c r="I176" s="13"/>
      <c r="J176" s="14"/>
      <c r="K176" s="6"/>
    </row>
    <row r="177" spans="3:11" s="7" customFormat="1" ht="12.75">
      <c r="C177" s="102">
        <f t="shared" si="2"/>
        <v>26.16666666666655</v>
      </c>
      <c r="D177" s="57">
        <v>38503</v>
      </c>
      <c r="E177" s="73">
        <v>6183.07</v>
      </c>
      <c r="F177" s="22">
        <v>6772.74</v>
      </c>
      <c r="G177" s="22">
        <v>6140.97</v>
      </c>
      <c r="H177" s="54">
        <v>6715.11</v>
      </c>
      <c r="I177" s="6"/>
      <c r="J177" s="14"/>
      <c r="K177" s="6"/>
    </row>
    <row r="178" spans="3:11" s="7" customFormat="1" ht="12.75">
      <c r="C178" s="102">
        <f t="shared" si="2"/>
        <v>26.249999999999883</v>
      </c>
      <c r="D178" s="57">
        <v>38533</v>
      </c>
      <c r="E178" s="73">
        <v>6729.39</v>
      </c>
      <c r="F178" s="22">
        <v>7228.21</v>
      </c>
      <c r="G178" s="22">
        <v>6647.36</v>
      </c>
      <c r="H178" s="54">
        <v>7193.85</v>
      </c>
      <c r="I178" s="13"/>
      <c r="J178" s="14"/>
      <c r="K178" s="6"/>
    </row>
    <row r="179" spans="3:11" s="7" customFormat="1" ht="12.75">
      <c r="C179" s="102">
        <f t="shared" si="2"/>
        <v>26.333333333333215</v>
      </c>
      <c r="D179" s="57">
        <v>38564</v>
      </c>
      <c r="E179" s="73">
        <v>7165.45</v>
      </c>
      <c r="F179" s="22">
        <v>7708.59</v>
      </c>
      <c r="G179" s="22">
        <v>7123.11</v>
      </c>
      <c r="H179" s="54">
        <v>7635.42</v>
      </c>
      <c r="I179" s="13"/>
      <c r="J179" s="14"/>
      <c r="K179" s="6"/>
    </row>
    <row r="180" spans="3:11" s="7" customFormat="1" ht="12.75">
      <c r="C180" s="102">
        <f t="shared" si="2"/>
        <v>26.416666666666547</v>
      </c>
      <c r="D180" s="57">
        <v>38595</v>
      </c>
      <c r="E180" s="73">
        <v>7632.01</v>
      </c>
      <c r="F180" s="22">
        <v>7921.39</v>
      </c>
      <c r="G180" s="22">
        <v>7537.5</v>
      </c>
      <c r="H180" s="54">
        <v>7805.43</v>
      </c>
      <c r="I180" s="13"/>
      <c r="J180" s="14"/>
      <c r="K180" s="6"/>
    </row>
    <row r="181" spans="3:11" s="7" customFormat="1" ht="12.75">
      <c r="C181" s="102">
        <f t="shared" si="2"/>
        <v>26.49999999999988</v>
      </c>
      <c r="D181" s="57">
        <v>38625</v>
      </c>
      <c r="E181" s="73">
        <v>7818.9</v>
      </c>
      <c r="F181" s="22">
        <v>8722.17</v>
      </c>
      <c r="G181" s="22">
        <v>7818.9</v>
      </c>
      <c r="H181" s="54">
        <v>8634.48</v>
      </c>
      <c r="I181" s="13"/>
      <c r="J181" s="14"/>
      <c r="K181" s="6"/>
    </row>
    <row r="182" spans="3:11" s="7" customFormat="1" ht="12.75">
      <c r="C182" s="102">
        <f t="shared" si="2"/>
        <v>26.58333333333321</v>
      </c>
      <c r="D182" s="57">
        <v>38656</v>
      </c>
      <c r="E182" s="73">
        <v>8662.99</v>
      </c>
      <c r="F182" s="22">
        <v>8821.84</v>
      </c>
      <c r="G182" s="22">
        <v>7656.15</v>
      </c>
      <c r="H182" s="54">
        <v>7892.32</v>
      </c>
      <c r="I182" s="24"/>
      <c r="J182" s="14"/>
      <c r="K182" s="6"/>
    </row>
    <row r="183" spans="3:11" s="7" customFormat="1" ht="12.75">
      <c r="C183" s="102">
        <f t="shared" si="2"/>
        <v>26.666666666666544</v>
      </c>
      <c r="D183" s="57">
        <v>38686</v>
      </c>
      <c r="E183" s="73">
        <v>7989.86</v>
      </c>
      <c r="F183" s="22">
        <v>9033.99</v>
      </c>
      <c r="G183" s="22">
        <v>7891.23</v>
      </c>
      <c r="H183" s="54">
        <v>8788.81</v>
      </c>
      <c r="I183" s="13"/>
      <c r="J183" s="14"/>
      <c r="K183" s="6"/>
    </row>
    <row r="184" spans="3:11" s="7" customFormat="1" ht="13.5" thickBot="1">
      <c r="C184" s="103">
        <f t="shared" si="2"/>
        <v>26.749999999999876</v>
      </c>
      <c r="D184" s="57">
        <v>38717</v>
      </c>
      <c r="E184" s="74">
        <v>8813.82</v>
      </c>
      <c r="F184" s="75">
        <v>9442.98</v>
      </c>
      <c r="G184" s="75">
        <v>8769.56</v>
      </c>
      <c r="H184" s="76">
        <v>9397.93</v>
      </c>
      <c r="I184" s="13"/>
      <c r="J184" s="14"/>
      <c r="K184" s="23"/>
    </row>
    <row r="185" spans="3:13" s="7" customFormat="1" ht="12.75">
      <c r="C185" s="104">
        <f t="shared" si="2"/>
        <v>26.833333333333208</v>
      </c>
      <c r="D185" s="93">
        <v>38748</v>
      </c>
      <c r="E185" s="77">
        <v>9422.49</v>
      </c>
      <c r="F185" s="78">
        <v>9945.19</v>
      </c>
      <c r="G185" s="78">
        <v>9158.44</v>
      </c>
      <c r="H185" s="79">
        <v>9919.89</v>
      </c>
      <c r="I185" s="13"/>
      <c r="J185" s="14"/>
      <c r="M185" s="17"/>
    </row>
    <row r="186" spans="3:11" s="7" customFormat="1" ht="12.75">
      <c r="C186" s="102">
        <f t="shared" si="2"/>
        <v>26.91666666666654</v>
      </c>
      <c r="D186" s="57">
        <v>38776</v>
      </c>
      <c r="E186" s="73">
        <v>9959.24</v>
      </c>
      <c r="F186" s="22">
        <v>10422.65</v>
      </c>
      <c r="G186" s="22">
        <v>9713.51</v>
      </c>
      <c r="H186" s="54">
        <v>10370.24</v>
      </c>
      <c r="I186" s="13"/>
      <c r="J186" s="14"/>
      <c r="K186" s="6"/>
    </row>
    <row r="187" spans="3:11" s="7" customFormat="1" ht="12.75">
      <c r="C187" s="102">
        <f t="shared" si="2"/>
        <v>26.999999999999872</v>
      </c>
      <c r="D187" s="57">
        <v>38807</v>
      </c>
      <c r="E187" s="73">
        <v>10368.75</v>
      </c>
      <c r="F187" s="22">
        <v>11356.95</v>
      </c>
      <c r="G187" s="22">
        <v>10344.26</v>
      </c>
      <c r="H187" s="54">
        <v>11279.96</v>
      </c>
      <c r="I187" s="13"/>
      <c r="J187" s="14"/>
      <c r="K187" s="6"/>
    </row>
    <row r="188" spans="1:11" s="7" customFormat="1" ht="12.75">
      <c r="A188" s="94"/>
      <c r="B188" s="94"/>
      <c r="C188" s="102">
        <f t="shared" si="2"/>
        <v>27.083333333333204</v>
      </c>
      <c r="D188" s="57">
        <v>38837</v>
      </c>
      <c r="E188" s="73">
        <v>11342.96</v>
      </c>
      <c r="F188" s="22">
        <v>12102</v>
      </c>
      <c r="G188" s="22">
        <v>11008.43</v>
      </c>
      <c r="H188" s="54">
        <v>12042.56</v>
      </c>
      <c r="I188" s="13"/>
      <c r="J188" s="14"/>
      <c r="K188" s="6"/>
    </row>
    <row r="189" spans="1:11" s="7" customFormat="1" ht="12.75">
      <c r="A189" s="94"/>
      <c r="B189" s="94"/>
      <c r="C189" s="102">
        <f t="shared" si="2"/>
        <v>27.166666666666536</v>
      </c>
      <c r="D189" s="57">
        <v>38868</v>
      </c>
      <c r="E189" s="73">
        <v>12103.78</v>
      </c>
      <c r="F189" s="22">
        <v>12671.11</v>
      </c>
      <c r="G189" s="22">
        <v>9826.91</v>
      </c>
      <c r="H189" s="54">
        <v>10398.61</v>
      </c>
      <c r="I189" s="6"/>
      <c r="J189" s="14"/>
      <c r="K189" s="6"/>
    </row>
    <row r="190" spans="1:11" s="7" customFormat="1" ht="12.75">
      <c r="A190" s="94"/>
      <c r="B190" s="94"/>
      <c r="C190" s="102">
        <f t="shared" si="2"/>
        <v>27.24999999999987</v>
      </c>
      <c r="D190" s="57">
        <v>38898</v>
      </c>
      <c r="E190" s="73">
        <v>10472.46</v>
      </c>
      <c r="F190" s="22">
        <v>10626.84</v>
      </c>
      <c r="G190" s="22">
        <v>8799.01</v>
      </c>
      <c r="H190" s="54">
        <v>10609.25</v>
      </c>
      <c r="I190" s="13"/>
      <c r="J190" s="14"/>
      <c r="K190" s="6"/>
    </row>
    <row r="191" spans="1:11" s="27" customFormat="1" ht="12.75">
      <c r="A191" s="94"/>
      <c r="B191" s="94"/>
      <c r="C191" s="102">
        <f t="shared" si="2"/>
        <v>27.3333333333332</v>
      </c>
      <c r="D191" s="57">
        <v>38929</v>
      </c>
      <c r="E191" s="73">
        <v>10616.97</v>
      </c>
      <c r="F191" s="22">
        <v>10940.45</v>
      </c>
      <c r="G191" s="22">
        <v>9875.35</v>
      </c>
      <c r="H191" s="54">
        <v>10743.88</v>
      </c>
      <c r="I191" s="6"/>
      <c r="J191" s="25"/>
      <c r="K191" s="26"/>
    </row>
    <row r="192" spans="1:11" s="5" customFormat="1" ht="12.75">
      <c r="A192" s="94"/>
      <c r="B192" s="94"/>
      <c r="C192" s="105">
        <f t="shared" si="2"/>
        <v>27.416666666666533</v>
      </c>
      <c r="D192" s="80">
        <v>38960</v>
      </c>
      <c r="E192" s="81">
        <v>10737.5</v>
      </c>
      <c r="F192" s="28">
        <v>11794.43</v>
      </c>
      <c r="G192" s="28">
        <v>10645.99</v>
      </c>
      <c r="H192" s="55">
        <v>11699.05</v>
      </c>
      <c r="I192" s="29"/>
      <c r="J192" s="30"/>
      <c r="K192" s="31"/>
    </row>
    <row r="193" spans="1:11" s="5" customFormat="1" ht="12.75">
      <c r="A193" s="94"/>
      <c r="B193" s="94"/>
      <c r="C193" s="105">
        <f t="shared" si="2"/>
        <v>27.499999999999865</v>
      </c>
      <c r="D193" s="80">
        <v>38990</v>
      </c>
      <c r="E193" s="81">
        <v>11699.57</v>
      </c>
      <c r="F193" s="28">
        <v>12485.17</v>
      </c>
      <c r="G193" s="28">
        <v>11444.18</v>
      </c>
      <c r="H193" s="55">
        <v>12454.42</v>
      </c>
      <c r="I193" s="29"/>
      <c r="J193" s="30"/>
      <c r="K193" s="31"/>
    </row>
    <row r="194" spans="1:11" s="5" customFormat="1" ht="12.75">
      <c r="A194" s="94"/>
      <c r="B194" s="94"/>
      <c r="C194" s="105">
        <f t="shared" si="2"/>
        <v>27.583333333333197</v>
      </c>
      <c r="D194" s="80">
        <v>39021</v>
      </c>
      <c r="E194" s="81">
        <v>12473.79</v>
      </c>
      <c r="F194" s="28">
        <v>13075.85</v>
      </c>
      <c r="G194" s="28">
        <v>12178.83</v>
      </c>
      <c r="H194" s="55">
        <v>12961.9</v>
      </c>
      <c r="I194" s="29"/>
      <c r="J194" s="30"/>
      <c r="K194" s="31"/>
    </row>
    <row r="195" spans="1:11" s="5" customFormat="1" ht="12.75">
      <c r="A195" s="94"/>
      <c r="B195" s="94"/>
      <c r="C195" s="105">
        <f t="shared" si="2"/>
        <v>27.66666666666653</v>
      </c>
      <c r="D195" s="80">
        <v>39051</v>
      </c>
      <c r="E195" s="81">
        <v>12992.62</v>
      </c>
      <c r="F195" s="28">
        <v>13799.08</v>
      </c>
      <c r="G195" s="28">
        <v>12937.3</v>
      </c>
      <c r="H195" s="55">
        <v>13696.31</v>
      </c>
      <c r="I195" s="29"/>
      <c r="J195" s="30"/>
      <c r="K195" s="31"/>
    </row>
    <row r="196" spans="1:11" s="5" customFormat="1" ht="13.5" thickBot="1">
      <c r="A196" s="94"/>
      <c r="B196" s="94"/>
      <c r="C196" s="105">
        <f t="shared" si="2"/>
        <v>27.74999999999986</v>
      </c>
      <c r="D196" s="80">
        <v>39082</v>
      </c>
      <c r="E196" s="81">
        <v>13729.67</v>
      </c>
      <c r="F196" s="28">
        <v>14035.3</v>
      </c>
      <c r="G196" s="28">
        <v>12801.65</v>
      </c>
      <c r="H196" s="55">
        <v>13786.91</v>
      </c>
      <c r="I196" s="29"/>
      <c r="J196" s="30"/>
      <c r="K196" s="32"/>
    </row>
    <row r="197" spans="1:10" ht="13.5" thickBot="1">
      <c r="A197" s="94"/>
      <c r="B197" s="94"/>
      <c r="C197" s="173">
        <f t="shared" si="2"/>
        <v>27.833333333333194</v>
      </c>
      <c r="D197" s="174">
        <v>39113</v>
      </c>
      <c r="E197" s="175">
        <v>13827.77</v>
      </c>
      <c r="F197" s="176">
        <v>14325.92</v>
      </c>
      <c r="G197" s="176">
        <v>13303.22</v>
      </c>
      <c r="H197" s="177">
        <v>14090.92</v>
      </c>
      <c r="I197" s="178">
        <f>(H197/H4)^(1/C197)-1</f>
        <v>0.19455844186264226</v>
      </c>
      <c r="J197" s="33"/>
    </row>
    <row r="198" spans="1:11" ht="12.75">
      <c r="A198" s="94"/>
      <c r="B198" s="94"/>
      <c r="I198" s="34"/>
      <c r="J198" s="33"/>
      <c r="K198" s="36"/>
    </row>
    <row r="199" spans="1:11" ht="12.75">
      <c r="A199" s="7"/>
      <c r="B199" s="7"/>
      <c r="I199" s="34"/>
      <c r="J199" s="33"/>
      <c r="K199" s="36"/>
    </row>
    <row r="200" spans="9:11" ht="13.5" thickBot="1">
      <c r="I200" s="34"/>
      <c r="J200" s="33"/>
      <c r="K200" s="36"/>
    </row>
    <row r="201" spans="3:11" ht="13.5" thickBot="1">
      <c r="C201" s="185" t="s">
        <v>67</v>
      </c>
      <c r="D201" s="186"/>
      <c r="E201" s="187"/>
      <c r="I201" s="34"/>
      <c r="J201" s="33"/>
      <c r="K201" s="36"/>
    </row>
    <row r="202" spans="9:11" ht="12.75">
      <c r="I202" s="34"/>
      <c r="J202" s="33"/>
      <c r="K202" s="36"/>
    </row>
    <row r="203" spans="9:11" ht="12.75">
      <c r="I203" s="34"/>
      <c r="J203" s="33"/>
      <c r="K203" s="36"/>
    </row>
    <row r="204" spans="9:11" ht="12.75">
      <c r="I204" s="34"/>
      <c r="J204" s="33"/>
      <c r="K204" s="36"/>
    </row>
    <row r="205" spans="9:11" ht="12.75">
      <c r="I205" s="34"/>
      <c r="J205" s="33"/>
      <c r="K205" s="36"/>
    </row>
    <row r="206" spans="9:11" ht="12.75">
      <c r="I206" s="34"/>
      <c r="J206" s="33"/>
      <c r="K206" s="36"/>
    </row>
    <row r="207" spans="9:11" ht="12.75">
      <c r="I207" s="34"/>
      <c r="J207" s="33"/>
      <c r="K207" s="36"/>
    </row>
    <row r="208" spans="7:11" ht="12.75">
      <c r="G208" s="37"/>
      <c r="H208" s="37"/>
      <c r="I208" s="35"/>
      <c r="J208" s="33"/>
      <c r="K208" s="36"/>
    </row>
    <row r="209" spans="4:11" ht="12.75">
      <c r="D209" s="37"/>
      <c r="E209" s="37"/>
      <c r="F209" s="37"/>
      <c r="G209" s="37"/>
      <c r="H209" s="37"/>
      <c r="I209" s="35"/>
      <c r="K209" s="38"/>
    </row>
    <row r="210" spans="4:9" ht="12.75">
      <c r="D210" s="39"/>
      <c r="E210" s="37"/>
      <c r="F210" s="37"/>
      <c r="G210" s="37"/>
      <c r="H210" s="37"/>
      <c r="I210" s="35"/>
    </row>
    <row r="211" ht="12.75">
      <c r="I211" s="35"/>
    </row>
    <row r="212" ht="12.75">
      <c r="I212" s="34"/>
    </row>
    <row r="213" ht="12.75">
      <c r="I213" s="34"/>
    </row>
    <row r="214" ht="12.75">
      <c r="I214" s="34"/>
    </row>
    <row r="215" ht="12.75">
      <c r="I215" s="34"/>
    </row>
    <row r="216" ht="12.75">
      <c r="I216" s="34"/>
    </row>
    <row r="217" ht="12.75">
      <c r="I217" s="34"/>
    </row>
    <row r="218" ht="12.75">
      <c r="I218" s="34"/>
    </row>
    <row r="219" ht="12.75">
      <c r="I219" s="34"/>
    </row>
    <row r="220" ht="12.75">
      <c r="I220" s="34"/>
    </row>
    <row r="221" ht="12.75">
      <c r="I221" s="34"/>
    </row>
    <row r="222" ht="12.75">
      <c r="I222" s="34"/>
    </row>
    <row r="223" spans="4:9" ht="12.75">
      <c r="D223" s="39"/>
      <c r="E223" s="37"/>
      <c r="F223" s="37"/>
      <c r="G223" s="37"/>
      <c r="H223" s="37"/>
      <c r="I223" s="34"/>
    </row>
    <row r="224" spans="4:8" ht="12.75">
      <c r="D224" s="39"/>
      <c r="E224" s="37"/>
      <c r="F224" s="37"/>
      <c r="G224" s="37"/>
      <c r="H224" s="37"/>
    </row>
    <row r="225" spans="4:8" ht="12.75">
      <c r="D225" s="39"/>
      <c r="E225" s="37"/>
      <c r="F225" s="37"/>
      <c r="G225" s="37"/>
      <c r="H225" s="37"/>
    </row>
    <row r="226" spans="4:8" ht="12.75">
      <c r="D226" s="39"/>
      <c r="E226" s="37"/>
      <c r="F226" s="37"/>
      <c r="G226" s="37"/>
      <c r="H226" s="37"/>
    </row>
    <row r="227" spans="4:8" ht="12.75">
      <c r="D227" s="39"/>
      <c r="E227" s="37"/>
      <c r="F227" s="37"/>
      <c r="G227" s="37"/>
      <c r="H227" s="37"/>
    </row>
    <row r="228" spans="4:8" ht="12.75">
      <c r="D228" s="39"/>
      <c r="E228" s="37"/>
      <c r="F228" s="37"/>
      <c r="G228" s="37"/>
      <c r="H228" s="37"/>
    </row>
    <row r="229" spans="4:8" ht="12.75">
      <c r="D229" s="39"/>
      <c r="E229" s="37"/>
      <c r="F229" s="37"/>
      <c r="G229" s="37"/>
      <c r="H229" s="37"/>
    </row>
    <row r="230" spans="4:8" ht="12.75">
      <c r="D230" s="39"/>
      <c r="E230" s="37"/>
      <c r="F230" s="37"/>
      <c r="G230" s="37"/>
      <c r="H230" s="37"/>
    </row>
    <row r="231" spans="4:8" ht="12.75">
      <c r="D231" s="39"/>
      <c r="E231" s="37"/>
      <c r="F231" s="37"/>
      <c r="G231" s="37"/>
      <c r="H231" s="37"/>
    </row>
    <row r="232" spans="4:8" ht="12.75">
      <c r="D232" s="39"/>
      <c r="E232" s="37"/>
      <c r="F232" s="37"/>
      <c r="G232" s="37"/>
      <c r="H232" s="37"/>
    </row>
    <row r="233" spans="4:8" ht="12.75">
      <c r="D233" s="39"/>
      <c r="E233" s="37"/>
      <c r="F233" s="37"/>
      <c r="G233" s="37"/>
      <c r="H233" s="37"/>
    </row>
  </sheetData>
  <mergeCells count="2">
    <mergeCell ref="C201:E201"/>
    <mergeCell ref="C2:H2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10"/>
  <sheetViews>
    <sheetView showGridLines="0" workbookViewId="0" topLeftCell="A1">
      <selection activeCell="D25" sqref="D25"/>
    </sheetView>
  </sheetViews>
  <sheetFormatPr defaultColWidth="9.140625" defaultRowHeight="12.75"/>
  <cols>
    <col min="1" max="1" width="3.421875" style="1" customWidth="1"/>
    <col min="2" max="2" width="22.00390625" style="1" customWidth="1"/>
    <col min="3" max="30" width="10.7109375" style="1" customWidth="1"/>
    <col min="31" max="16384" width="44.421875" style="1" customWidth="1"/>
  </cols>
  <sheetData>
    <row r="1" ht="12.75">
      <c r="B1" s="154" t="s">
        <v>246</v>
      </c>
    </row>
    <row r="2" ht="13.5" thickBot="1">
      <c r="E2" s="3"/>
    </row>
    <row r="3" spans="2:30" ht="13.5" thickBot="1">
      <c r="B3" s="110" t="s">
        <v>64</v>
      </c>
      <c r="C3" s="172"/>
      <c r="D3" s="111">
        <v>1</v>
      </c>
      <c r="E3" s="111">
        <f aca="true" t="shared" si="0" ref="E3:AD3">D3+1</f>
        <v>2</v>
      </c>
      <c r="F3" s="111">
        <f t="shared" si="0"/>
        <v>3</v>
      </c>
      <c r="G3" s="111">
        <f t="shared" si="0"/>
        <v>4</v>
      </c>
      <c r="H3" s="111">
        <f t="shared" si="0"/>
        <v>5</v>
      </c>
      <c r="I3" s="111">
        <f t="shared" si="0"/>
        <v>6</v>
      </c>
      <c r="J3" s="111">
        <f t="shared" si="0"/>
        <v>7</v>
      </c>
      <c r="K3" s="111">
        <f t="shared" si="0"/>
        <v>8</v>
      </c>
      <c r="L3" s="111">
        <f t="shared" si="0"/>
        <v>9</v>
      </c>
      <c r="M3" s="111">
        <f t="shared" si="0"/>
        <v>10</v>
      </c>
      <c r="N3" s="111">
        <f t="shared" si="0"/>
        <v>11</v>
      </c>
      <c r="O3" s="111">
        <f t="shared" si="0"/>
        <v>12</v>
      </c>
      <c r="P3" s="111">
        <f t="shared" si="0"/>
        <v>13</v>
      </c>
      <c r="Q3" s="111">
        <f t="shared" si="0"/>
        <v>14</v>
      </c>
      <c r="R3" s="111">
        <f t="shared" si="0"/>
        <v>15</v>
      </c>
      <c r="S3" s="111">
        <f t="shared" si="0"/>
        <v>16</v>
      </c>
      <c r="T3" s="111">
        <f t="shared" si="0"/>
        <v>17</v>
      </c>
      <c r="U3" s="111">
        <f t="shared" si="0"/>
        <v>18</v>
      </c>
      <c r="V3" s="111">
        <f t="shared" si="0"/>
        <v>19</v>
      </c>
      <c r="W3" s="111">
        <f t="shared" si="0"/>
        <v>20</v>
      </c>
      <c r="X3" s="111">
        <f t="shared" si="0"/>
        <v>21</v>
      </c>
      <c r="Y3" s="111">
        <f t="shared" si="0"/>
        <v>22</v>
      </c>
      <c r="Z3" s="111">
        <f t="shared" si="0"/>
        <v>23</v>
      </c>
      <c r="AA3" s="111">
        <f t="shared" si="0"/>
        <v>24</v>
      </c>
      <c r="AB3" s="111">
        <f t="shared" si="0"/>
        <v>25</v>
      </c>
      <c r="AC3" s="111">
        <f t="shared" si="0"/>
        <v>26</v>
      </c>
      <c r="AD3" s="112">
        <f t="shared" si="0"/>
        <v>27</v>
      </c>
    </row>
    <row r="4" spans="2:30" s="49" customFormat="1" ht="12.75">
      <c r="B4" s="84" t="s">
        <v>60</v>
      </c>
      <c r="C4" s="85" t="s">
        <v>63</v>
      </c>
      <c r="D4" s="86" t="s">
        <v>8</v>
      </c>
      <c r="E4" s="86" t="s">
        <v>10</v>
      </c>
      <c r="F4" s="86" t="s">
        <v>12</v>
      </c>
      <c r="G4" s="86" t="s">
        <v>14</v>
      </c>
      <c r="H4" s="86" t="s">
        <v>16</v>
      </c>
      <c r="I4" s="86" t="s">
        <v>18</v>
      </c>
      <c r="J4" s="86" t="s">
        <v>20</v>
      </c>
      <c r="K4" s="86" t="s">
        <v>21</v>
      </c>
      <c r="L4" s="86" t="s">
        <v>22</v>
      </c>
      <c r="M4" s="86" t="s">
        <v>23</v>
      </c>
      <c r="N4" s="86" t="s">
        <v>24</v>
      </c>
      <c r="O4" s="86" t="s">
        <v>25</v>
      </c>
      <c r="P4" s="86" t="s">
        <v>26</v>
      </c>
      <c r="Q4" s="86" t="s">
        <v>27</v>
      </c>
      <c r="R4" s="86" t="s">
        <v>28</v>
      </c>
      <c r="S4" s="86" t="s">
        <v>29</v>
      </c>
      <c r="T4" s="86" t="s">
        <v>30</v>
      </c>
      <c r="U4" s="86" t="s">
        <v>31</v>
      </c>
      <c r="V4" s="86" t="s">
        <v>32</v>
      </c>
      <c r="W4" s="86" t="s">
        <v>33</v>
      </c>
      <c r="X4" s="86" t="s">
        <v>34</v>
      </c>
      <c r="Y4" s="86" t="s">
        <v>36</v>
      </c>
      <c r="Z4" s="86" t="s">
        <v>38</v>
      </c>
      <c r="AA4" s="86" t="s">
        <v>40</v>
      </c>
      <c r="AB4" s="86" t="s">
        <v>42</v>
      </c>
      <c r="AC4" s="89" t="s">
        <v>44</v>
      </c>
      <c r="AD4" s="87" t="s">
        <v>46</v>
      </c>
    </row>
    <row r="5" spans="2:30" s="88" customFormat="1" ht="12.75" hidden="1">
      <c r="B5" s="82" t="s">
        <v>59</v>
      </c>
      <c r="C5" s="159"/>
      <c r="D5" s="160" t="s">
        <v>9</v>
      </c>
      <c r="E5" s="160" t="s">
        <v>11</v>
      </c>
      <c r="F5" s="160" t="s">
        <v>13</v>
      </c>
      <c r="G5" s="160" t="s">
        <v>15</v>
      </c>
      <c r="H5" s="160" t="s">
        <v>17</v>
      </c>
      <c r="I5" s="160" t="s">
        <v>19</v>
      </c>
      <c r="J5" s="160" t="s">
        <v>48</v>
      </c>
      <c r="K5" s="160" t="s">
        <v>49</v>
      </c>
      <c r="L5" s="160" t="s">
        <v>48</v>
      </c>
      <c r="M5" s="160" t="s">
        <v>49</v>
      </c>
      <c r="N5" s="160" t="s">
        <v>49</v>
      </c>
      <c r="O5" s="160" t="s">
        <v>50</v>
      </c>
      <c r="P5" s="160" t="s">
        <v>51</v>
      </c>
      <c r="Q5" s="160" t="s">
        <v>52</v>
      </c>
      <c r="R5" s="160" t="s">
        <v>53</v>
      </c>
      <c r="S5" s="160" t="s">
        <v>54</v>
      </c>
      <c r="T5" s="160" t="s">
        <v>55</v>
      </c>
      <c r="U5" s="160" t="s">
        <v>56</v>
      </c>
      <c r="V5" s="160" t="s">
        <v>57</v>
      </c>
      <c r="W5" s="160" t="s">
        <v>58</v>
      </c>
      <c r="X5" s="160" t="s">
        <v>35</v>
      </c>
      <c r="Y5" s="160" t="s">
        <v>37</v>
      </c>
      <c r="Z5" s="160" t="s">
        <v>39</v>
      </c>
      <c r="AA5" s="160" t="s">
        <v>41</v>
      </c>
      <c r="AB5" s="160" t="s">
        <v>43</v>
      </c>
      <c r="AC5" s="161" t="s">
        <v>45</v>
      </c>
      <c r="AD5" s="162" t="s">
        <v>47</v>
      </c>
    </row>
    <row r="6" spans="2:30" s="88" customFormat="1" ht="12.75">
      <c r="B6" s="82" t="s">
        <v>177</v>
      </c>
      <c r="C6" s="159"/>
      <c r="D6" s="163">
        <v>0.0703</v>
      </c>
      <c r="E6" s="163">
        <v>0.0729</v>
      </c>
      <c r="F6" s="163">
        <v>0.0836</v>
      </c>
      <c r="G6" s="163">
        <v>0.0929</v>
      </c>
      <c r="H6" s="163">
        <v>0.0998</v>
      </c>
      <c r="I6" s="163">
        <v>0.11</v>
      </c>
      <c r="J6" s="163">
        <v>0.11380000000000001</v>
      </c>
      <c r="K6" s="163">
        <v>0.1125</v>
      </c>
      <c r="L6" s="163">
        <v>0.114</v>
      </c>
      <c r="M6" s="163">
        <v>0.1149</v>
      </c>
      <c r="N6" s="163">
        <v>0.11410000000000001</v>
      </c>
      <c r="O6" s="163">
        <v>0.11779999999999999</v>
      </c>
      <c r="P6" s="163">
        <v>0.1246</v>
      </c>
      <c r="Q6" s="163">
        <v>0.1263</v>
      </c>
      <c r="R6" s="163">
        <v>0.11900000000000001</v>
      </c>
      <c r="S6" s="163">
        <v>0.1375</v>
      </c>
      <c r="T6" s="163">
        <v>0.1369</v>
      </c>
      <c r="U6" s="163">
        <v>0.1201</v>
      </c>
      <c r="V6" s="163">
        <v>0.1186</v>
      </c>
      <c r="W6" s="163">
        <v>0.1177</v>
      </c>
      <c r="X6" s="163">
        <v>0.10949999999999999</v>
      </c>
      <c r="Y6" s="163">
        <v>0.0944</v>
      </c>
      <c r="Z6" s="163">
        <v>0.07339999999999999</v>
      </c>
      <c r="AA6" s="163">
        <v>0.0571</v>
      </c>
      <c r="AB6" s="163">
        <v>0.0611</v>
      </c>
      <c r="AC6" s="164">
        <v>0.07339999999999999</v>
      </c>
      <c r="AD6" s="165">
        <v>0.0789</v>
      </c>
    </row>
    <row r="7" spans="2:30" s="49" customFormat="1" ht="13.5" thickBot="1">
      <c r="B7" s="83" t="s">
        <v>65</v>
      </c>
      <c r="C7" s="155">
        <v>100</v>
      </c>
      <c r="D7" s="156">
        <f aca="true" t="shared" si="1" ref="D7:AD7">C7*(1+D6)</f>
        <v>107.03</v>
      </c>
      <c r="E7" s="156">
        <f t="shared" si="1"/>
        <v>114.832487</v>
      </c>
      <c r="F7" s="156">
        <f t="shared" si="1"/>
        <v>124.43248291319999</v>
      </c>
      <c r="G7" s="156">
        <f t="shared" si="1"/>
        <v>135.99226057583627</v>
      </c>
      <c r="H7" s="156">
        <f t="shared" si="1"/>
        <v>149.56428818130473</v>
      </c>
      <c r="I7" s="156">
        <f t="shared" si="1"/>
        <v>166.01635988124826</v>
      </c>
      <c r="J7" s="156">
        <f t="shared" si="1"/>
        <v>184.9090216357343</v>
      </c>
      <c r="K7" s="156">
        <f t="shared" si="1"/>
        <v>205.7112865697544</v>
      </c>
      <c r="L7" s="156">
        <f t="shared" si="1"/>
        <v>229.16237323870644</v>
      </c>
      <c r="M7" s="156">
        <f t="shared" si="1"/>
        <v>255.4931299238338</v>
      </c>
      <c r="N7" s="156">
        <f t="shared" si="1"/>
        <v>284.64489604814327</v>
      </c>
      <c r="O7" s="156">
        <f t="shared" si="1"/>
        <v>318.1760648026145</v>
      </c>
      <c r="P7" s="156">
        <f t="shared" si="1"/>
        <v>357.8208024770203</v>
      </c>
      <c r="Q7" s="156">
        <f t="shared" si="1"/>
        <v>403.013569829868</v>
      </c>
      <c r="R7" s="156">
        <f t="shared" si="1"/>
        <v>450.9721846396223</v>
      </c>
      <c r="S7" s="156">
        <f t="shared" si="1"/>
        <v>512.9808600275703</v>
      </c>
      <c r="T7" s="156">
        <f t="shared" si="1"/>
        <v>583.2079397653447</v>
      </c>
      <c r="U7" s="156">
        <f t="shared" si="1"/>
        <v>653.2512133311626</v>
      </c>
      <c r="V7" s="156">
        <f t="shared" si="1"/>
        <v>730.7268072322385</v>
      </c>
      <c r="W7" s="156">
        <f t="shared" si="1"/>
        <v>816.7333524434729</v>
      </c>
      <c r="X7" s="156">
        <f t="shared" si="1"/>
        <v>906.1656545360331</v>
      </c>
      <c r="Y7" s="156">
        <f t="shared" si="1"/>
        <v>991.7076923242347</v>
      </c>
      <c r="Z7" s="156">
        <f t="shared" si="1"/>
        <v>1064.4990369408335</v>
      </c>
      <c r="AA7" s="156">
        <f t="shared" si="1"/>
        <v>1125.281931950155</v>
      </c>
      <c r="AB7" s="156">
        <f t="shared" si="1"/>
        <v>1194.0366579923093</v>
      </c>
      <c r="AC7" s="157">
        <f t="shared" si="1"/>
        <v>1281.6789486889447</v>
      </c>
      <c r="AD7" s="158">
        <f t="shared" si="1"/>
        <v>1382.8034177405025</v>
      </c>
    </row>
    <row r="8" spans="2:30" ht="13.5" thickBot="1">
      <c r="B8" s="2"/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/>
      <c r="X8" s="169"/>
      <c r="Y8" s="169"/>
      <c r="Z8" s="169"/>
      <c r="AA8" s="169"/>
      <c r="AB8" s="170">
        <f>(AB7/$C$7)^(1/AB3)-1</f>
        <v>0.10428381362297223</v>
      </c>
      <c r="AC8" s="171">
        <f>(AC7/$C$7)^(1/AC3)-1</f>
        <v>0.10307970493994412</v>
      </c>
      <c r="AD8" s="170">
        <f>(AD7/$C$7)^(1/AD3)-1</f>
        <v>0.1021745707862809</v>
      </c>
    </row>
    <row r="9" ht="13.5" thickBot="1">
      <c r="B9" s="2"/>
    </row>
    <row r="10" spans="2:4" ht="13.5" thickBot="1">
      <c r="B10" s="191" t="s">
        <v>7</v>
      </c>
      <c r="C10" s="192"/>
      <c r="D10" s="193"/>
    </row>
  </sheetData>
  <mergeCells count="1"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G2" sqref="G2"/>
    </sheetView>
  </sheetViews>
  <sheetFormatPr defaultColWidth="9.140625" defaultRowHeight="12.75"/>
  <cols>
    <col min="2" max="2" width="9.140625" style="116" customWidth="1"/>
    <col min="4" max="4" width="21.00390625" style="0" bestFit="1" customWidth="1"/>
    <col min="5" max="5" width="22.8515625" style="0" bestFit="1" customWidth="1"/>
    <col min="6" max="6" width="18.28125" style="0" bestFit="1" customWidth="1"/>
    <col min="7" max="7" width="18.140625" style="116" bestFit="1" customWidth="1"/>
  </cols>
  <sheetData>
    <row r="1" ht="12.75">
      <c r="B1" s="179" t="s">
        <v>247</v>
      </c>
    </row>
    <row r="3" spans="2:6" ht="12.75">
      <c r="B3" s="200" t="s">
        <v>60</v>
      </c>
      <c r="C3" s="201"/>
      <c r="D3" s="197" t="s">
        <v>227</v>
      </c>
      <c r="E3" s="198"/>
      <c r="F3" s="199"/>
    </row>
    <row r="4" spans="2:7" ht="12.75">
      <c r="B4" s="201"/>
      <c r="C4" s="201"/>
      <c r="D4" s="134" t="s">
        <v>228</v>
      </c>
      <c r="E4" s="137" t="s">
        <v>229</v>
      </c>
      <c r="F4" s="137" t="s">
        <v>240</v>
      </c>
      <c r="G4"/>
    </row>
    <row r="5" spans="2:7" ht="12.75">
      <c r="B5" s="135">
        <v>0</v>
      </c>
      <c r="C5" s="144" t="s">
        <v>230</v>
      </c>
      <c r="D5" s="135">
        <v>10</v>
      </c>
      <c r="E5" s="135">
        <f aca="true" t="shared" si="0" ref="E5:E20">D5</f>
        <v>10</v>
      </c>
      <c r="F5" s="142">
        <v>100</v>
      </c>
      <c r="G5"/>
    </row>
    <row r="6" spans="2:7" ht="12.75">
      <c r="B6" s="135">
        <v>1</v>
      </c>
      <c r="C6" s="135" t="s">
        <v>8</v>
      </c>
      <c r="D6" s="135">
        <v>10</v>
      </c>
      <c r="E6" s="135">
        <f t="shared" si="0"/>
        <v>10</v>
      </c>
      <c r="F6" s="143">
        <f>F5*(1+E6%)</f>
        <v>110.00000000000001</v>
      </c>
      <c r="G6"/>
    </row>
    <row r="7" spans="2:7" ht="12.75">
      <c r="B7" s="135">
        <f>B6+1</f>
        <v>2</v>
      </c>
      <c r="C7" s="135" t="s">
        <v>10</v>
      </c>
      <c r="D7" s="135">
        <v>10</v>
      </c>
      <c r="E7" s="135">
        <f t="shared" si="0"/>
        <v>10</v>
      </c>
      <c r="F7" s="143">
        <f aca="true" t="shared" si="1" ref="F7:F31">F6*(1+E7%)</f>
        <v>121.00000000000003</v>
      </c>
      <c r="G7"/>
    </row>
    <row r="8" spans="2:7" ht="12.75">
      <c r="B8" s="135">
        <f aca="true" t="shared" si="2" ref="B8:B31">B7+1</f>
        <v>3</v>
      </c>
      <c r="C8" s="135" t="s">
        <v>12</v>
      </c>
      <c r="D8" s="135">
        <v>11</v>
      </c>
      <c r="E8" s="135">
        <f t="shared" si="0"/>
        <v>11</v>
      </c>
      <c r="F8" s="141">
        <f t="shared" si="1"/>
        <v>134.31000000000003</v>
      </c>
      <c r="G8"/>
    </row>
    <row r="9" spans="2:7" ht="12.75">
      <c r="B9" s="135">
        <f t="shared" si="2"/>
        <v>4</v>
      </c>
      <c r="C9" s="135" t="s">
        <v>14</v>
      </c>
      <c r="D9" s="135">
        <v>11</v>
      </c>
      <c r="E9" s="135">
        <f t="shared" si="0"/>
        <v>11</v>
      </c>
      <c r="F9" s="143">
        <f t="shared" si="1"/>
        <v>149.08410000000003</v>
      </c>
      <c r="G9"/>
    </row>
    <row r="10" spans="2:7" ht="12.75">
      <c r="B10" s="135">
        <f t="shared" si="2"/>
        <v>5</v>
      </c>
      <c r="C10" s="135" t="s">
        <v>16</v>
      </c>
      <c r="D10" s="135">
        <v>11</v>
      </c>
      <c r="E10" s="135">
        <f t="shared" si="0"/>
        <v>11</v>
      </c>
      <c r="F10" s="143">
        <f t="shared" si="1"/>
        <v>165.48335100000006</v>
      </c>
      <c r="G10"/>
    </row>
    <row r="11" spans="2:7" ht="12.75">
      <c r="B11" s="135">
        <f t="shared" si="2"/>
        <v>6</v>
      </c>
      <c r="C11" s="135" t="s">
        <v>18</v>
      </c>
      <c r="D11" s="135">
        <v>11</v>
      </c>
      <c r="E11" s="135">
        <f t="shared" si="0"/>
        <v>11</v>
      </c>
      <c r="F11" s="143">
        <f t="shared" si="1"/>
        <v>183.6865196100001</v>
      </c>
      <c r="G11"/>
    </row>
    <row r="12" spans="2:7" ht="12.75">
      <c r="B12" s="135">
        <f t="shared" si="2"/>
        <v>7</v>
      </c>
      <c r="C12" s="135" t="s">
        <v>20</v>
      </c>
      <c r="D12" s="135">
        <v>11</v>
      </c>
      <c r="E12" s="135">
        <f t="shared" si="0"/>
        <v>11</v>
      </c>
      <c r="F12" s="143">
        <f t="shared" si="1"/>
        <v>203.8920367671001</v>
      </c>
      <c r="G12"/>
    </row>
    <row r="13" spans="2:7" ht="12.75">
      <c r="B13" s="135">
        <f t="shared" si="2"/>
        <v>8</v>
      </c>
      <c r="C13" s="135" t="s">
        <v>21</v>
      </c>
      <c r="D13" s="135">
        <v>10</v>
      </c>
      <c r="E13" s="135">
        <f t="shared" si="0"/>
        <v>10</v>
      </c>
      <c r="F13" s="143">
        <f t="shared" si="1"/>
        <v>224.28124044381013</v>
      </c>
      <c r="G13"/>
    </row>
    <row r="14" spans="2:7" ht="12.75">
      <c r="B14" s="135">
        <f t="shared" si="2"/>
        <v>9</v>
      </c>
      <c r="C14" s="135" t="s">
        <v>22</v>
      </c>
      <c r="D14" s="135">
        <v>10</v>
      </c>
      <c r="E14" s="135">
        <f t="shared" si="0"/>
        <v>10</v>
      </c>
      <c r="F14" s="143">
        <f t="shared" si="1"/>
        <v>246.70936448819117</v>
      </c>
      <c r="G14"/>
    </row>
    <row r="15" spans="2:7" ht="12.75">
      <c r="B15" s="135">
        <f t="shared" si="2"/>
        <v>10</v>
      </c>
      <c r="C15" s="135" t="s">
        <v>23</v>
      </c>
      <c r="D15" s="135">
        <v>10</v>
      </c>
      <c r="E15" s="135">
        <f t="shared" si="0"/>
        <v>10</v>
      </c>
      <c r="F15" s="143">
        <f t="shared" si="1"/>
        <v>271.3803009370103</v>
      </c>
      <c r="G15"/>
    </row>
    <row r="16" spans="2:7" ht="12.75">
      <c r="B16" s="135">
        <f t="shared" si="2"/>
        <v>11</v>
      </c>
      <c r="C16" s="135" t="s">
        <v>24</v>
      </c>
      <c r="D16" s="135">
        <v>11</v>
      </c>
      <c r="E16" s="135">
        <f t="shared" si="0"/>
        <v>11</v>
      </c>
      <c r="F16" s="143">
        <f t="shared" si="1"/>
        <v>301.23213404008146</v>
      </c>
      <c r="G16"/>
    </row>
    <row r="17" spans="2:7" ht="12.75">
      <c r="B17" s="135">
        <f t="shared" si="2"/>
        <v>12</v>
      </c>
      <c r="C17" s="135" t="s">
        <v>25</v>
      </c>
      <c r="D17" s="135">
        <v>13</v>
      </c>
      <c r="E17" s="135">
        <f t="shared" si="0"/>
        <v>13</v>
      </c>
      <c r="F17" s="143">
        <f t="shared" si="1"/>
        <v>340.39231146529204</v>
      </c>
      <c r="G17"/>
    </row>
    <row r="18" spans="2:7" ht="12.75">
      <c r="B18" s="135">
        <f t="shared" si="2"/>
        <v>13</v>
      </c>
      <c r="C18" s="135" t="s">
        <v>26</v>
      </c>
      <c r="D18" s="135">
        <v>11</v>
      </c>
      <c r="E18" s="135">
        <f t="shared" si="0"/>
        <v>11</v>
      </c>
      <c r="F18" s="143">
        <f t="shared" si="1"/>
        <v>377.8354657264742</v>
      </c>
      <c r="G18"/>
    </row>
    <row r="19" spans="2:7" ht="12.75">
      <c r="B19" s="135">
        <f t="shared" si="2"/>
        <v>14</v>
      </c>
      <c r="C19" s="135" t="s">
        <v>27</v>
      </c>
      <c r="D19" s="135">
        <v>10</v>
      </c>
      <c r="E19" s="135">
        <f t="shared" si="0"/>
        <v>10</v>
      </c>
      <c r="F19" s="143">
        <f t="shared" si="1"/>
        <v>415.6190122991216</v>
      </c>
      <c r="G19"/>
    </row>
    <row r="20" spans="2:7" ht="12.75">
      <c r="B20" s="135">
        <f t="shared" si="2"/>
        <v>15</v>
      </c>
      <c r="C20" s="135" t="s">
        <v>28</v>
      </c>
      <c r="D20" s="135">
        <v>11</v>
      </c>
      <c r="E20" s="135">
        <f t="shared" si="0"/>
        <v>11</v>
      </c>
      <c r="F20" s="143">
        <f t="shared" si="1"/>
        <v>461.337103652025</v>
      </c>
      <c r="G20"/>
    </row>
    <row r="21" spans="2:7" ht="12.75">
      <c r="B21" s="135">
        <f t="shared" si="2"/>
        <v>16</v>
      </c>
      <c r="C21" s="135" t="s">
        <v>29</v>
      </c>
      <c r="D21" s="135">
        <v>13</v>
      </c>
      <c r="E21" s="135">
        <f>D21</f>
        <v>13</v>
      </c>
      <c r="F21" s="143">
        <f t="shared" si="1"/>
        <v>521.3109271267882</v>
      </c>
      <c r="G21"/>
    </row>
    <row r="22" spans="2:7" ht="12.75">
      <c r="B22" s="135">
        <f t="shared" si="2"/>
        <v>17</v>
      </c>
      <c r="C22" s="135" t="s">
        <v>30</v>
      </c>
      <c r="D22" s="135" t="s">
        <v>231</v>
      </c>
      <c r="E22" s="135">
        <f>AVERAGE(12.5,13)</f>
        <v>12.75</v>
      </c>
      <c r="F22" s="143">
        <f t="shared" si="1"/>
        <v>587.7780703354537</v>
      </c>
      <c r="G22"/>
    </row>
    <row r="23" spans="2:7" ht="12.75">
      <c r="B23" s="135">
        <f t="shared" si="2"/>
        <v>18</v>
      </c>
      <c r="C23" s="135" t="s">
        <v>31</v>
      </c>
      <c r="D23" s="135" t="s">
        <v>232</v>
      </c>
      <c r="E23" s="135">
        <f>AVERAGE(11.5,12)</f>
        <v>11.75</v>
      </c>
      <c r="F23" s="143">
        <f t="shared" si="1"/>
        <v>656.8419935998694</v>
      </c>
      <c r="G23"/>
    </row>
    <row r="24" spans="2:7" ht="12.75">
      <c r="B24" s="135">
        <f t="shared" si="2"/>
        <v>19</v>
      </c>
      <c r="C24" s="135" t="s">
        <v>32</v>
      </c>
      <c r="D24" s="135" t="s">
        <v>49</v>
      </c>
      <c r="E24" s="135">
        <f>AVERAGE(10.5,11.5)</f>
        <v>11</v>
      </c>
      <c r="F24" s="143">
        <f t="shared" si="1"/>
        <v>729.0946128958551</v>
      </c>
      <c r="G24"/>
    </row>
    <row r="25" spans="2:7" ht="12.75">
      <c r="B25" s="135">
        <f t="shared" si="2"/>
        <v>20</v>
      </c>
      <c r="C25" s="135" t="s">
        <v>33</v>
      </c>
      <c r="D25" s="135" t="s">
        <v>233</v>
      </c>
      <c r="E25" s="135">
        <f>AVERAGE(10,10.5)</f>
        <v>10.25</v>
      </c>
      <c r="F25" s="143">
        <f t="shared" si="1"/>
        <v>803.8268107176802</v>
      </c>
      <c r="G25"/>
    </row>
    <row r="26" spans="2:7" ht="12.75">
      <c r="B26" s="135">
        <f t="shared" si="2"/>
        <v>21</v>
      </c>
      <c r="C26" s="135" t="s">
        <v>34</v>
      </c>
      <c r="D26" s="135" t="s">
        <v>234</v>
      </c>
      <c r="E26" s="135">
        <f>AVERAGE(9.5,10)</f>
        <v>9.75</v>
      </c>
      <c r="F26" s="143">
        <f t="shared" si="1"/>
        <v>882.199924762654</v>
      </c>
      <c r="G26"/>
    </row>
    <row r="27" spans="2:7" ht="12.75">
      <c r="B27" s="135">
        <f t="shared" si="2"/>
        <v>22</v>
      </c>
      <c r="C27" s="135" t="s">
        <v>36</v>
      </c>
      <c r="D27" s="135" t="s">
        <v>235</v>
      </c>
      <c r="E27" s="135">
        <f>AVERAGE(8,8.5)</f>
        <v>8.25</v>
      </c>
      <c r="F27" s="143">
        <f t="shared" si="1"/>
        <v>954.9814185555729</v>
      </c>
      <c r="G27"/>
    </row>
    <row r="28" spans="2:7" ht="12.75">
      <c r="B28" s="135">
        <f t="shared" si="2"/>
        <v>23</v>
      </c>
      <c r="C28" s="135" t="s">
        <v>38</v>
      </c>
      <c r="D28" s="135" t="s">
        <v>236</v>
      </c>
      <c r="E28" s="135">
        <f>AVERAGE(5.5,6.25)</f>
        <v>5.875</v>
      </c>
      <c r="F28" s="143">
        <f t="shared" si="1"/>
        <v>1011.0865768957128</v>
      </c>
      <c r="G28"/>
    </row>
    <row r="29" spans="2:7" ht="12.75">
      <c r="B29" s="135">
        <f t="shared" si="2"/>
        <v>24</v>
      </c>
      <c r="C29" s="135" t="s">
        <v>40</v>
      </c>
      <c r="D29" s="135" t="s">
        <v>237</v>
      </c>
      <c r="E29" s="135">
        <f>AVERAGE(5.25,5.5)</f>
        <v>5.375</v>
      </c>
      <c r="F29" s="143">
        <f t="shared" si="1"/>
        <v>1065.4324804038574</v>
      </c>
      <c r="G29"/>
    </row>
    <row r="30" spans="2:7" ht="12.75">
      <c r="B30" s="135">
        <f t="shared" si="2"/>
        <v>25</v>
      </c>
      <c r="C30" s="135" t="s">
        <v>42</v>
      </c>
      <c r="D30" s="135" t="s">
        <v>238</v>
      </c>
      <c r="E30" s="135">
        <f>AVERAGE(5.75,6.25)</f>
        <v>6</v>
      </c>
      <c r="F30" s="143">
        <f t="shared" si="1"/>
        <v>1129.3584292280889</v>
      </c>
      <c r="G30"/>
    </row>
    <row r="31" spans="2:7" ht="12.75">
      <c r="B31" s="136">
        <f t="shared" si="2"/>
        <v>26</v>
      </c>
      <c r="C31" s="136" t="s">
        <v>44</v>
      </c>
      <c r="D31" s="136" t="s">
        <v>239</v>
      </c>
      <c r="E31" s="136">
        <f>AVERAGE(6.25,7)</f>
        <v>6.625</v>
      </c>
      <c r="F31" s="138">
        <f t="shared" si="1"/>
        <v>1204.1784251644497</v>
      </c>
      <c r="G31"/>
    </row>
    <row r="32" spans="2:7" ht="12.75">
      <c r="B32"/>
      <c r="G32"/>
    </row>
    <row r="34" spans="3:6" ht="12.75">
      <c r="C34" s="139" t="s">
        <v>241</v>
      </c>
      <c r="D34" s="145"/>
      <c r="E34" s="139"/>
      <c r="F34" s="140">
        <f>(F31/$F$5)^(1/B31)-1</f>
        <v>0.10043661518264657</v>
      </c>
    </row>
    <row r="35" spans="2:7" ht="13.5" thickBot="1">
      <c r="B35"/>
      <c r="G35"/>
    </row>
    <row r="36" spans="3:5" ht="13.5" thickBot="1">
      <c r="C36" s="191" t="s">
        <v>7</v>
      </c>
      <c r="D36" s="192"/>
      <c r="E36" s="193"/>
    </row>
    <row r="50" spans="2:10" ht="12.75">
      <c r="B50" s="202" t="s">
        <v>181</v>
      </c>
      <c r="C50" s="203"/>
      <c r="D50" s="203"/>
      <c r="E50" s="203"/>
      <c r="F50" s="203"/>
      <c r="G50" s="203"/>
      <c r="H50" s="203"/>
      <c r="I50" s="203"/>
      <c r="J50" s="204"/>
    </row>
    <row r="51" spans="2:10" ht="12.75">
      <c r="B51" s="195" t="s">
        <v>182</v>
      </c>
      <c r="C51" s="195"/>
      <c r="D51" s="195"/>
      <c r="E51" s="195"/>
      <c r="F51" s="195"/>
      <c r="G51" s="195"/>
      <c r="H51" s="195"/>
      <c r="I51" s="195"/>
      <c r="J51" s="195"/>
    </row>
    <row r="52" spans="2:10" ht="12.75">
      <c r="B52" s="196" t="s">
        <v>183</v>
      </c>
      <c r="C52" s="196">
        <v>2006</v>
      </c>
      <c r="D52" s="196"/>
      <c r="E52" s="196">
        <v>2007</v>
      </c>
      <c r="F52" s="196"/>
      <c r="G52" s="196"/>
      <c r="H52" s="196"/>
      <c r="I52" s="196"/>
      <c r="J52" s="196"/>
    </row>
    <row r="53" spans="2:10" ht="12.75">
      <c r="B53" s="196"/>
      <c r="C53" s="121" t="s">
        <v>184</v>
      </c>
      <c r="D53" s="121" t="s">
        <v>185</v>
      </c>
      <c r="E53" s="121" t="s">
        <v>186</v>
      </c>
      <c r="F53" s="121" t="s">
        <v>187</v>
      </c>
      <c r="G53" s="121" t="s">
        <v>188</v>
      </c>
      <c r="H53" s="117"/>
      <c r="I53" s="121" t="s">
        <v>189</v>
      </c>
      <c r="J53" s="121" t="s">
        <v>190</v>
      </c>
    </row>
    <row r="54" spans="2:10" ht="12.75">
      <c r="B54" s="118">
        <v>1</v>
      </c>
      <c r="C54" s="118">
        <v>2</v>
      </c>
      <c r="D54" s="118">
        <v>3</v>
      </c>
      <c r="E54" s="118">
        <v>4</v>
      </c>
      <c r="F54" s="118">
        <v>5</v>
      </c>
      <c r="G54" s="118">
        <v>6</v>
      </c>
      <c r="H54" s="118"/>
      <c r="I54" s="118">
        <v>7</v>
      </c>
      <c r="J54" s="118">
        <v>8</v>
      </c>
    </row>
    <row r="55" spans="2:10" ht="51">
      <c r="B55" s="123" t="s">
        <v>191</v>
      </c>
      <c r="C55" s="122">
        <v>5</v>
      </c>
      <c r="D55" s="122">
        <v>5.25</v>
      </c>
      <c r="E55" s="122">
        <v>5.25</v>
      </c>
      <c r="F55" s="122">
        <v>5.5</v>
      </c>
      <c r="G55" s="122">
        <v>5.5</v>
      </c>
      <c r="H55" s="119"/>
      <c r="I55" s="122">
        <v>5.5</v>
      </c>
      <c r="J55" s="122">
        <v>5.5</v>
      </c>
    </row>
    <row r="56" spans="2:10" ht="25.5">
      <c r="B56" s="123" t="s">
        <v>192</v>
      </c>
      <c r="C56" s="122">
        <v>6</v>
      </c>
      <c r="D56" s="122">
        <v>6</v>
      </c>
      <c r="E56" s="122">
        <v>6</v>
      </c>
      <c r="F56" s="122">
        <v>6</v>
      </c>
      <c r="G56" s="122">
        <v>6</v>
      </c>
      <c r="H56" s="119"/>
      <c r="I56" s="122">
        <v>6</v>
      </c>
      <c r="J56" s="122">
        <v>6</v>
      </c>
    </row>
    <row r="57" spans="2:10" ht="12.75">
      <c r="B57" s="123" t="s">
        <v>193</v>
      </c>
      <c r="C57" s="122">
        <v>10.25</v>
      </c>
      <c r="D57" s="122">
        <v>10.25</v>
      </c>
      <c r="E57" s="122">
        <v>10.25</v>
      </c>
      <c r="F57" s="122">
        <v>10.25</v>
      </c>
      <c r="G57" s="122">
        <v>10.25</v>
      </c>
      <c r="H57" s="119"/>
      <c r="I57" s="122">
        <v>10.25</v>
      </c>
      <c r="J57" s="122">
        <v>10.25</v>
      </c>
    </row>
    <row r="58" spans="2:10" ht="38.25">
      <c r="B58" s="123" t="s">
        <v>194</v>
      </c>
      <c r="C58" s="123" t="s">
        <v>195</v>
      </c>
      <c r="D58" s="123" t="s">
        <v>196</v>
      </c>
      <c r="E58" s="123" t="s">
        <v>197</v>
      </c>
      <c r="F58" s="123" t="s">
        <v>197</v>
      </c>
      <c r="G58" s="122" t="s">
        <v>197</v>
      </c>
      <c r="H58" s="119"/>
      <c r="I58" s="123" t="s">
        <v>197</v>
      </c>
      <c r="J58" s="123" t="s">
        <v>197</v>
      </c>
    </row>
    <row r="59" spans="2:10" ht="25.5">
      <c r="B59" s="118" t="s">
        <v>198</v>
      </c>
      <c r="C59" s="122" t="s">
        <v>199</v>
      </c>
      <c r="D59" s="122" t="s">
        <v>200</v>
      </c>
      <c r="E59" s="122" t="s">
        <v>200</v>
      </c>
      <c r="F59" s="122" t="s">
        <v>200</v>
      </c>
      <c r="G59" s="122" t="s">
        <v>201</v>
      </c>
      <c r="H59" s="119"/>
      <c r="I59" s="146" t="s">
        <v>202</v>
      </c>
      <c r="J59" s="122" t="s">
        <v>202</v>
      </c>
    </row>
    <row r="60" spans="2:10" ht="63.75">
      <c r="B60" s="118" t="s">
        <v>203</v>
      </c>
      <c r="C60" s="119"/>
      <c r="D60" s="119"/>
      <c r="E60" s="119"/>
      <c r="F60" s="119"/>
      <c r="G60" s="119"/>
      <c r="H60" s="119"/>
      <c r="I60" s="119"/>
      <c r="J60" s="119"/>
    </row>
    <row r="61" spans="2:10" ht="38.25">
      <c r="B61" s="118" t="s">
        <v>204</v>
      </c>
      <c r="C61" s="120" t="s">
        <v>205</v>
      </c>
      <c r="D61" s="118" t="s">
        <v>206</v>
      </c>
      <c r="E61" s="118" t="s">
        <v>207</v>
      </c>
      <c r="F61" s="118" t="s">
        <v>208</v>
      </c>
      <c r="G61" s="120" t="s">
        <v>209</v>
      </c>
      <c r="H61" s="119"/>
      <c r="I61" s="120" t="s">
        <v>210</v>
      </c>
      <c r="J61" s="120" t="s">
        <v>211</v>
      </c>
    </row>
    <row r="62" spans="2:10" ht="25.5">
      <c r="B62" s="118" t="s">
        <v>212</v>
      </c>
      <c r="C62" s="120" t="s">
        <v>205</v>
      </c>
      <c r="D62" s="118" t="s">
        <v>206</v>
      </c>
      <c r="E62" s="118" t="s">
        <v>207</v>
      </c>
      <c r="F62" s="118" t="s">
        <v>208</v>
      </c>
      <c r="G62" s="120" t="s">
        <v>209</v>
      </c>
      <c r="H62" s="119"/>
      <c r="I62" s="120" t="s">
        <v>210</v>
      </c>
      <c r="J62" s="120" t="s">
        <v>211</v>
      </c>
    </row>
    <row r="63" spans="2:10" ht="12.75">
      <c r="B63" s="194" t="s">
        <v>213</v>
      </c>
      <c r="C63" s="194"/>
      <c r="D63" s="194"/>
      <c r="E63" s="194"/>
      <c r="F63" s="194"/>
      <c r="G63" s="194"/>
      <c r="H63" s="194"/>
      <c r="I63" s="194"/>
      <c r="J63" s="194"/>
    </row>
    <row r="64" spans="2:10" ht="12.75">
      <c r="B64" s="194" t="s">
        <v>214</v>
      </c>
      <c r="C64" s="194"/>
      <c r="D64" s="194"/>
      <c r="E64" s="194"/>
      <c r="F64" s="194"/>
      <c r="G64" s="194"/>
      <c r="H64" s="194"/>
      <c r="I64" s="194"/>
      <c r="J64" s="194"/>
    </row>
    <row r="65" spans="2:10" ht="12.75">
      <c r="B65" s="194" t="s">
        <v>215</v>
      </c>
      <c r="C65" s="194"/>
      <c r="D65" s="194"/>
      <c r="E65" s="194"/>
      <c r="F65" s="194"/>
      <c r="G65" s="194"/>
      <c r="H65" s="194"/>
      <c r="I65" s="194"/>
      <c r="J65" s="194"/>
    </row>
    <row r="66" spans="2:10" ht="12.75">
      <c r="B66" s="194" t="s">
        <v>216</v>
      </c>
      <c r="C66" s="194"/>
      <c r="D66" s="194"/>
      <c r="E66" s="194"/>
      <c r="F66" s="194"/>
      <c r="G66" s="194"/>
      <c r="H66" s="194"/>
      <c r="I66" s="194"/>
      <c r="J66" s="194"/>
    </row>
    <row r="67" spans="2:10" ht="12.75">
      <c r="B67" s="194" t="s">
        <v>217</v>
      </c>
      <c r="C67" s="194"/>
      <c r="D67" s="194"/>
      <c r="E67" s="194"/>
      <c r="F67" s="194"/>
      <c r="G67" s="194"/>
      <c r="H67" s="194"/>
      <c r="I67" s="194"/>
      <c r="J67" s="194"/>
    </row>
  </sheetData>
  <mergeCells count="13">
    <mergeCell ref="D3:F3"/>
    <mergeCell ref="B3:C4"/>
    <mergeCell ref="C36:E36"/>
    <mergeCell ref="B50:J50"/>
    <mergeCell ref="B51:J51"/>
    <mergeCell ref="B52:B53"/>
    <mergeCell ref="C52:D52"/>
    <mergeCell ref="E52:J52"/>
    <mergeCell ref="B67:J67"/>
    <mergeCell ref="B63:J63"/>
    <mergeCell ref="B64:J64"/>
    <mergeCell ref="B65:J65"/>
    <mergeCell ref="B66:J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Ernst&amp;Young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Manpreet</dc:creator>
  <cp:keywords/>
  <dc:description/>
  <cp:lastModifiedBy>YourNameHere</cp:lastModifiedBy>
  <dcterms:created xsi:type="dcterms:W3CDTF">2007-10-31T10:52:56Z</dcterms:created>
  <dcterms:modified xsi:type="dcterms:W3CDTF">2008-10-23T09:38:35Z</dcterms:modified>
  <cp:category/>
  <cp:version/>
  <cp:contentType/>
  <cp:contentStatus/>
</cp:coreProperties>
</file>