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835" firstSheet="1" activeTab="1"/>
  </bookViews>
  <sheets>
    <sheet name="Info" sheetId="1" r:id="rId1"/>
    <sheet name="Database Feedstock Cultivation" sheetId="2" r:id="rId2"/>
  </sheets>
  <definedNames>
    <definedName name="_xlnm.Print_Area" localSheetId="1">'Database Feedstock Cultivation'!$A$4:$L$119</definedName>
  </definedNames>
  <calcPr fullCalcOnLoad="1"/>
</workbook>
</file>

<file path=xl/comments2.xml><?xml version="1.0" encoding="utf-8"?>
<comments xmlns="http://schemas.openxmlformats.org/spreadsheetml/2006/main">
  <authors>
    <author>SeM</author>
  </authors>
  <commentList>
    <comment ref="C64" authorId="0">
      <text>
        <r>
          <rPr>
            <sz val="8"/>
            <rFont val="Tahoma"/>
            <family val="0"/>
          </rPr>
          <t xml:space="preserve">
Amout of fuel type i that is combusted for agricultural operations in year y</t>
        </r>
      </text>
    </comment>
    <comment ref="C65" authorId="0">
      <text>
        <r>
          <rPr>
            <sz val="8"/>
            <rFont val="Tahoma"/>
            <family val="0"/>
          </rPr>
          <t xml:space="preserve">
Net calorific value of fuel type i</t>
        </r>
      </text>
    </comment>
    <comment ref="C66" authorId="0">
      <text>
        <r>
          <rPr>
            <sz val="8"/>
            <rFont val="Tahoma"/>
            <family val="0"/>
          </rPr>
          <t xml:space="preserve">
GHG emission factor of fuel type</t>
        </r>
      </text>
    </comment>
    <comment ref="C67" authorId="0">
      <text>
        <r>
          <rPr>
            <sz val="8"/>
            <rFont val="Tahoma"/>
            <family val="0"/>
          </rPr>
          <t xml:space="preserve">
fuel type used for agricultural operations in year y</t>
        </r>
      </text>
    </comment>
    <comment ref="C69" authorId="0">
      <text>
        <r>
          <rPr>
            <sz val="8"/>
            <rFont val="Tahoma"/>
            <family val="0"/>
          </rPr>
          <t xml:space="preserve">
Emission factor for GHG emisssions associated with the production of fertilizer ammonium nitrate </t>
        </r>
      </text>
    </comment>
    <comment ref="C71" authorId="0">
      <text>
        <r>
          <rPr>
            <sz val="8"/>
            <rFont val="Tahoma"/>
            <family val="0"/>
          </rPr>
          <t xml:space="preserve">
Emission factor for GHG emisssions associated with the production of fertilizer P2O5</t>
        </r>
      </text>
    </comment>
    <comment ref="C72" authorId="0">
      <text>
        <r>
          <rPr>
            <sz val="8"/>
            <rFont val="Tahoma"/>
            <family val="0"/>
          </rPr>
          <t xml:space="preserve">
Emission factor for GHG emisssions associated with the production of fertilizer K2O</t>
        </r>
      </text>
    </comment>
    <comment ref="C75" authorId="0">
      <text>
        <r>
          <rPr>
            <sz val="8"/>
            <rFont val="Tahoma"/>
            <family val="0"/>
          </rPr>
          <t xml:space="preserve">
Amount of synthetic fertilizer ammonium nitrate applied at the plantation at year y</t>
        </r>
      </text>
    </comment>
    <comment ref="C77" authorId="0">
      <text>
        <r>
          <rPr>
            <sz val="8"/>
            <rFont val="Tahoma"/>
            <family val="0"/>
          </rPr>
          <t xml:space="preserve">
Amount of synthetic fertilizer P205 applied at the plantation at year y</t>
        </r>
      </text>
    </comment>
    <comment ref="C78" authorId="0">
      <text>
        <r>
          <rPr>
            <sz val="8"/>
            <rFont val="Tahoma"/>
            <family val="0"/>
          </rPr>
          <t xml:space="preserve">
Amount of synthetic fertilizer K2O applied at the plantation at year y</t>
        </r>
      </text>
    </comment>
    <comment ref="C107" authorId="0">
      <text>
        <r>
          <rPr>
            <sz val="8"/>
            <rFont val="Tahoma"/>
            <family val="0"/>
          </rPr>
          <t xml:space="preserve">
Quantity of calcic limestone applied at the plantation in year y</t>
        </r>
      </text>
    </comment>
    <comment ref="C108" authorId="0">
      <text>
        <r>
          <rPr>
            <sz val="8"/>
            <rFont val="Tahoma"/>
            <family val="0"/>
          </rPr>
          <t xml:space="preserve">
Quantity of dolomite applied at the plantation in year y</t>
        </r>
      </text>
    </comment>
    <comment ref="C109" authorId="0">
      <text>
        <r>
          <rPr>
            <sz val="8"/>
            <rFont val="Tahoma"/>
            <family val="0"/>
          </rPr>
          <t xml:space="preserve">
Carbon emission factor for calcic limestone application</t>
        </r>
      </text>
    </comment>
    <comment ref="C110" authorId="0">
      <text>
        <r>
          <rPr>
            <sz val="8"/>
            <rFont val="Tahoma"/>
            <family val="0"/>
          </rPr>
          <t xml:space="preserve">
Carbon emission factor for dolomite application</t>
        </r>
      </text>
    </comment>
    <comment ref="C104" authorId="0">
      <text>
        <r>
          <rPr>
            <sz val="8"/>
            <rFont val="Tahoma"/>
            <family val="0"/>
          </rPr>
          <t xml:space="preserve">
Quantity of urea applied at the plantation at year y</t>
        </r>
      </text>
    </comment>
    <comment ref="C105" authorId="0">
      <text>
        <r>
          <rPr>
            <sz val="8"/>
            <rFont val="Tahoma"/>
            <family val="0"/>
          </rPr>
          <t xml:space="preserve">
CO2 emission factor for urea application</t>
        </r>
      </text>
    </comment>
    <comment ref="C82" authorId="0">
      <text>
        <r>
          <rPr>
            <sz val="8"/>
            <rFont val="Tahoma"/>
            <family val="0"/>
          </rPr>
          <t xml:space="preserve">
Global Warming Potential of nitrous oxide valid for the commitment period</t>
        </r>
      </text>
    </comment>
    <comment ref="C83" authorId="0">
      <text>
        <r>
          <rPr>
            <sz val="8"/>
            <rFont val="Tahoma"/>
            <family val="0"/>
          </rPr>
          <t xml:space="preserve">
Direct N2O emission from land management at the plantation in year y</t>
        </r>
      </text>
    </comment>
    <comment ref="C93" authorId="0">
      <text>
        <r>
          <rPr>
            <sz val="8"/>
            <rFont val="Tahoma"/>
            <family val="0"/>
          </rPr>
          <t xml:space="preserve">
Indirect N2O emission from land management at the plantation in year y</t>
        </r>
      </text>
    </comment>
    <comment ref="D84" authorId="0">
      <text>
        <r>
          <rPr>
            <sz val="8"/>
            <rFont val="Tahoma"/>
            <family val="0"/>
          </rPr>
          <t xml:space="preserve">
Amount of organic fertilizer nitrogen from animal manure, sewage, compost or other organic amendments applied at the plantation in year y </t>
        </r>
      </text>
    </comment>
    <comment ref="D85" authorId="0">
      <text>
        <r>
          <rPr>
            <sz val="8"/>
            <rFont val="Tahoma"/>
            <family val="0"/>
          </rPr>
          <t xml:space="preserve">
Amount of synthetic fertilizer nitrogen applied at the plantation in year y</t>
        </r>
      </text>
    </comment>
    <comment ref="D86" authorId="0">
      <text>
        <r>
          <rPr>
            <sz val="8"/>
            <rFont val="Tahoma"/>
            <family val="0"/>
          </rPr>
          <t xml:space="preserve">
emission factor for direct nitrous oxide emission from N inputs</t>
        </r>
      </text>
    </comment>
    <comment ref="D87" authorId="0">
      <text>
        <r>
          <rPr>
            <sz val="8"/>
            <rFont val="Tahoma"/>
            <family val="0"/>
          </rPr>
          <t xml:space="preserve">
Amount of N in crop residues (above ground and below ground), including N-fixing crops, returned to the soil</t>
        </r>
      </text>
    </comment>
    <comment ref="D94" authorId="0">
      <text>
        <r>
          <rPr>
            <sz val="8"/>
            <rFont val="Tahoma"/>
            <family val="0"/>
          </rPr>
          <t xml:space="preserve">
Indirect N20-N emissions due to the atmospheric deposition of nitrogen volatilized from the soil of the plantation in year </t>
        </r>
      </text>
    </comment>
    <comment ref="D95" authorId="0">
      <text>
        <r>
          <rPr>
            <sz val="8"/>
            <rFont val="Tahoma"/>
            <family val="0"/>
          </rPr>
          <t xml:space="preserve">
Indirect N20-N emissions due to the leaching/run-off as a result of nitrogen application at the plantation in year y</t>
        </r>
      </text>
    </comment>
    <comment ref="D96" authorId="0">
      <text>
        <r>
          <rPr>
            <sz val="8"/>
            <rFont val="Tahoma"/>
            <family val="0"/>
          </rPr>
          <t xml:space="preserve">
Fraction of synthetic fertilizer N  that volatilizes as NH3 and NOx</t>
        </r>
      </text>
    </comment>
    <comment ref="D97" authorId="0">
      <text>
        <r>
          <rPr>
            <sz val="8"/>
            <rFont val="Tahoma"/>
            <family val="0"/>
          </rPr>
          <t xml:space="preserve">
Fraction of organic fertilizer N  that volatilizes as NH3 and NOx</t>
        </r>
      </text>
    </comment>
    <comment ref="D98" authorId="0">
      <text>
        <r>
          <rPr>
            <sz val="8"/>
            <rFont val="Tahoma"/>
            <family val="0"/>
          </rPr>
          <t xml:space="preserve">
Emission factor for atmospheric deposition of N on soils and water surfaces</t>
        </r>
      </text>
    </comment>
    <comment ref="D99" authorId="0">
      <text>
        <r>
          <rPr>
            <sz val="8"/>
            <rFont val="Tahoma"/>
            <family val="0"/>
          </rPr>
          <t xml:space="preserve">
Amount of N in the mineral soil that is mineralized in year y in assocation with loss of soil carbon from soil organic matter as a result of land use change or a change in the land management practice</t>
        </r>
      </text>
    </comment>
    <comment ref="D101" authorId="0">
      <text>
        <r>
          <rPr>
            <sz val="8"/>
            <rFont val="Tahoma"/>
            <family val="0"/>
          </rPr>
          <t xml:space="preserve">
Fraction of all N added to / mineralized in the soil of the plantation that is lost through leaching and runoff</t>
        </r>
      </text>
    </comment>
    <comment ref="D102" authorId="0">
      <text>
        <r>
          <rPr>
            <sz val="8"/>
            <rFont val="Tahoma"/>
            <family val="0"/>
          </rPr>
          <t xml:space="preserve">
Emission factor for N20 emissions from N leaching and runoff</t>
        </r>
      </text>
    </comment>
    <comment ref="D88" authorId="0">
      <text>
        <r>
          <rPr>
            <sz val="8"/>
            <rFont val="Tahoma"/>
            <family val="0"/>
          </rPr>
          <t xml:space="preserve">
Size of the land area of stratum sos</t>
        </r>
      </text>
    </comment>
    <comment ref="D89" authorId="0">
      <text>
        <r>
          <rPr>
            <sz val="8"/>
            <rFont val="Tahoma"/>
            <family val="0"/>
          </rPr>
          <t xml:space="preserve">
Emission factor for direct nitrous oxide emissions from drained/managed organic soils</t>
        </r>
      </text>
    </comment>
    <comment ref="D90" authorId="0">
      <text>
        <r>
          <rPr>
            <sz val="8"/>
            <rFont val="Tahoma"/>
            <family val="0"/>
          </rPr>
          <t xml:space="preserve">
Strata of the project area where crop residues, including N-fixing crops, are returned to the soil</t>
        </r>
      </text>
    </comment>
    <comment ref="D91" authorId="0">
      <text>
        <r>
          <rPr>
            <sz val="8"/>
            <rFont val="Tahoma"/>
            <family val="0"/>
          </rPr>
          <t xml:space="preserve">
Strata of the project area with mineral soils</t>
        </r>
      </text>
    </comment>
    <comment ref="D92" authorId="0">
      <text>
        <r>
          <rPr>
            <sz val="8"/>
            <rFont val="Tahoma"/>
            <family val="0"/>
          </rPr>
          <t xml:space="preserve">
Strata of the project area with organic soils</t>
        </r>
      </text>
    </comment>
    <comment ref="C112" authorId="0">
      <text>
        <r>
          <rPr>
            <sz val="8"/>
            <rFont val="Tahoma"/>
            <family val="0"/>
          </rPr>
          <t xml:space="preserve">
Quantity of electricity consumed in year y for irrgating the plantation in year y</t>
        </r>
      </text>
    </comment>
    <comment ref="C113" authorId="0">
      <text>
        <r>
          <rPr>
            <sz val="8"/>
            <rFont val="Tahoma"/>
            <family val="0"/>
          </rPr>
          <t xml:space="preserve">
CO2 emission factor for electricity consumed in year y for irrigating the plantation</t>
        </r>
      </text>
    </comment>
    <comment ref="C114" authorId="0">
      <text>
        <r>
          <rPr>
            <sz val="8"/>
            <rFont val="Tahoma"/>
            <family val="0"/>
          </rPr>
          <t xml:space="preserve">
Quantity of fossil fuel type i consumed in year y for the irrigation of the plantation</t>
        </r>
      </text>
    </comment>
    <comment ref="C115" authorId="0">
      <text>
        <r>
          <rPr>
            <sz val="8"/>
            <rFont val="Tahoma"/>
            <family val="0"/>
          </rPr>
          <t xml:space="preserve">
Net calorific value of fossil fuel type i</t>
        </r>
      </text>
    </comment>
    <comment ref="C117" authorId="0">
      <text>
        <r>
          <rPr>
            <sz val="8"/>
            <rFont val="Tahoma"/>
            <family val="0"/>
          </rPr>
          <t xml:space="preserve">
Fossil fuel types used for irrigating the plantation</t>
        </r>
      </text>
    </comment>
    <comment ref="C49" authorId="0">
      <text>
        <r>
          <rPr>
            <sz val="8"/>
            <rFont val="Tahoma"/>
            <family val="0"/>
          </rPr>
          <t xml:space="preserve">
Project emissions of CO2 in year y resulting from changes in soil carbon stocks of mineral soils following a land use change or a change in land management practices</t>
        </r>
      </text>
    </comment>
    <comment ref="C61" authorId="0">
      <text>
        <r>
          <rPr>
            <sz val="8"/>
            <rFont val="Tahoma"/>
            <family val="0"/>
          </rPr>
          <t xml:space="preserve">
Project emissions of CO2 in year y resulting from changes in soil carbon stocks of organic soils following a land use change or a change in land management practices</t>
        </r>
      </text>
    </comment>
    <comment ref="D50" authorId="0">
      <text>
        <r>
          <rPr>
            <sz val="8"/>
            <rFont val="Tahoma"/>
            <family val="0"/>
          </rPr>
          <t xml:space="preserve">
Soil organic carbon stock with the land use and land management practices on stratum sms before the implementation of the project activity</t>
        </r>
      </text>
    </comment>
    <comment ref="D55" authorId="0">
      <text>
        <r>
          <rPr>
            <sz val="8"/>
            <rFont val="Tahoma"/>
            <family val="0"/>
          </rPr>
          <t xml:space="preserve">
Soil organic carbon stock with the land use and land management practices on stratum sms under the project activity</t>
        </r>
      </text>
    </comment>
    <comment ref="D59" authorId="0">
      <text>
        <r>
          <rPr>
            <sz val="8"/>
            <rFont val="Tahoma"/>
            <family val="0"/>
          </rPr>
          <t xml:space="preserve">
Siez of the land area on stratum sms</t>
        </r>
      </text>
    </comment>
    <comment ref="D60" authorId="0">
      <text>
        <r>
          <rPr>
            <sz val="8"/>
            <rFont val="Tahoma"/>
            <family val="0"/>
          </rPr>
          <t xml:space="preserve">
Time dependence of the stock change factors</t>
        </r>
      </text>
    </comment>
    <comment ref="D62" authorId="0">
      <text>
        <r>
          <rPr>
            <sz val="8"/>
            <rFont val="Tahoma"/>
            <family val="0"/>
          </rPr>
          <t xml:space="preserve">
Emission factor for carbon soil losses for organic soils on stratum sos</t>
        </r>
      </text>
    </comment>
    <comment ref="D51" authorId="0">
      <text>
        <r>
          <rPr>
            <sz val="8"/>
            <rFont val="Tahoma"/>
            <family val="0"/>
          </rPr>
          <t xml:space="preserve">
Reference soil organic carbon stock value for stratum sms</t>
        </r>
      </text>
    </comment>
    <comment ref="D52" authorId="0">
      <text>
        <r>
          <rPr>
            <sz val="8"/>
            <rFont val="Tahoma"/>
            <family val="0"/>
          </rPr>
          <t xml:space="preserve">
Stock change factor for the historic land-use system on stratum sms</t>
        </r>
      </text>
    </comment>
    <comment ref="D53" authorId="0">
      <text>
        <r>
          <rPr>
            <sz val="8"/>
            <rFont val="Tahoma"/>
            <family val="0"/>
          </rPr>
          <t xml:space="preserve">
Stock change factor for the historic land management regime on stratum sms</t>
        </r>
      </text>
    </comment>
    <comment ref="D54" authorId="0">
      <text>
        <r>
          <rPr>
            <sz val="8"/>
            <rFont val="Tahoma"/>
            <family val="0"/>
          </rPr>
          <t xml:space="preserve">
Stock change factor for input of organic matter on stratum sms for the historical situation</t>
        </r>
      </text>
    </comment>
    <comment ref="D56" authorId="0">
      <text>
        <r>
          <rPr>
            <sz val="8"/>
            <rFont val="Tahoma"/>
            <family val="0"/>
          </rPr>
          <t xml:space="preserve">
Stock change factor for the land-use system on stratum sms under the project activity</t>
        </r>
      </text>
    </comment>
    <comment ref="D57" authorId="0">
      <text>
        <r>
          <rPr>
            <sz val="8"/>
            <rFont val="Tahoma"/>
            <family val="0"/>
          </rPr>
          <t xml:space="preserve">
Stock change factor for the land management regime on stratum sms under the project activity</t>
        </r>
      </text>
    </comment>
    <comment ref="D58" authorId="0">
      <text>
        <r>
          <rPr>
            <sz val="8"/>
            <rFont val="Tahoma"/>
            <family val="0"/>
          </rPr>
          <t xml:space="preserve">
Stock change factor for input of organic matter on stratum sms under the project activity</t>
        </r>
      </text>
    </comment>
    <comment ref="B40" authorId="0">
      <text>
        <r>
          <rPr>
            <sz val="8"/>
            <rFont val="Tahoma"/>
            <family val="0"/>
          </rPr>
          <t xml:space="preserve">
Project emissions from field burning of biomass at the plantation site in year y </t>
        </r>
      </text>
    </comment>
    <comment ref="B48" authorId="0">
      <text>
        <r>
          <rPr>
            <sz val="8"/>
            <rFont val="Tahoma"/>
            <family val="0"/>
          </rPr>
          <t xml:space="preserve">
Project emissions of CO2 in year y resulting from changes in soil carbon stocks following a land use change or a change in the land management practices
</t>
        </r>
      </text>
    </comment>
    <comment ref="B63" authorId="0">
      <text>
        <r>
          <rPr>
            <sz val="8"/>
            <rFont val="Tahoma"/>
            <family val="0"/>
          </rPr>
          <t xml:space="preserve">
Project emissions from fossil fuel consumption for agricultural operations in year y </t>
        </r>
      </text>
    </comment>
    <comment ref="B68" authorId="0">
      <text>
        <r>
          <rPr>
            <sz val="8"/>
            <rFont val="Tahoma"/>
            <family val="0"/>
          </rPr>
          <t xml:space="preserve">
Project emissions related to the production of synthetic fertilizer that is used at the plantation in year y </t>
        </r>
      </text>
    </comment>
    <comment ref="B81" authorId="0">
      <text>
        <r>
          <rPr>
            <sz val="8"/>
            <rFont val="Tahoma"/>
            <family val="0"/>
          </rPr>
          <t xml:space="preserve">
Project emissions of N2O from land management at the plantation in year y </t>
        </r>
      </text>
    </comment>
    <comment ref="B103" authorId="0">
      <text>
        <r>
          <rPr>
            <sz val="8"/>
            <rFont val="Tahoma"/>
            <family val="0"/>
          </rPr>
          <t xml:space="preserve">
Project emissions from urea application at the plantation in year y </t>
        </r>
      </text>
    </comment>
    <comment ref="B106" authorId="0">
      <text>
        <r>
          <rPr>
            <sz val="8"/>
            <rFont val="Tahoma"/>
            <family val="0"/>
          </rPr>
          <t xml:space="preserve">
Project emissions from application of limestone and dolomite at the plantation in year y </t>
        </r>
      </text>
    </comment>
    <comment ref="B111" authorId="0">
      <text>
        <r>
          <rPr>
            <sz val="8"/>
            <rFont val="Tahoma"/>
            <family val="0"/>
          </rPr>
          <t xml:space="preserve">
Project emissions resulting from irrigation at the plantation in year y </t>
        </r>
      </text>
    </comment>
    <comment ref="C41" authorId="0">
      <text>
        <r>
          <rPr>
            <sz val="8"/>
            <rFont val="Tahoma"/>
            <family val="0"/>
          </rPr>
          <t xml:space="preserve">
Size of the land area of stratum sFB</t>
        </r>
      </text>
    </comment>
    <comment ref="C42" authorId="0">
      <text>
        <r>
          <rPr>
            <sz val="8"/>
            <rFont val="Tahoma"/>
            <family val="0"/>
          </rPr>
          <t xml:space="preserve">
Average mass of biomass available for burning on stratum sFB</t>
        </r>
      </text>
    </comment>
    <comment ref="C43" authorId="0">
      <text>
        <r>
          <rPr>
            <sz val="8"/>
            <rFont val="Tahoma"/>
            <family val="0"/>
          </rPr>
          <t xml:space="preserve">
Cumbustion factor, accounting for the proportion of biomass that is actually burnt on stratum sFB</t>
        </r>
      </text>
    </comment>
    <comment ref="C44" authorId="0">
      <text>
        <r>
          <rPr>
            <sz val="8"/>
            <rFont val="Tahoma"/>
            <family val="0"/>
          </rPr>
          <t xml:space="preserve">
N2O emission factor for field burning of biomass</t>
        </r>
      </text>
    </comment>
    <comment ref="C45" authorId="0">
      <text>
        <r>
          <rPr>
            <sz val="8"/>
            <rFont val="Tahoma"/>
            <family val="0"/>
          </rPr>
          <t xml:space="preserve">
CH4 emission factor for field burning of biomass</t>
        </r>
      </text>
    </comment>
    <comment ref="C46" authorId="0">
      <text>
        <r>
          <rPr>
            <sz val="8"/>
            <rFont val="Tahoma"/>
            <family val="0"/>
          </rPr>
          <t xml:space="preserve">
Global Warming Potential of methane valid for the commitment period</t>
        </r>
      </text>
    </comment>
    <comment ref="C47" authorId="0">
      <text>
        <r>
          <rPr>
            <sz val="8"/>
            <rFont val="Tahoma"/>
            <family val="0"/>
          </rPr>
          <t xml:space="preserve">
Strata of the project area where biomass is burnt. If biomass is burnt two or more times in the year, emissions from this stratum should be accounted each time burning is occuring .</t>
        </r>
      </text>
    </comment>
    <comment ref="C76" authorId="0">
      <text>
        <r>
          <rPr>
            <sz val="8"/>
            <rFont val="Tahoma"/>
            <family val="0"/>
          </rPr>
          <t xml:space="preserve">
Amount of synthetic fertilizer urea applied at the plantation at year y</t>
        </r>
      </text>
    </comment>
    <comment ref="C80" authorId="0">
      <text>
        <r>
          <rPr>
            <sz val="8"/>
            <rFont val="Tahoma"/>
            <family val="0"/>
          </rPr>
          <t xml:space="preserve">
Amount of synthetic fertilizer NPK applied at the plantation at year y</t>
        </r>
      </text>
    </comment>
    <comment ref="C74" authorId="0">
      <text>
        <r>
          <rPr>
            <sz val="8"/>
            <rFont val="Tahoma"/>
            <family val="0"/>
          </rPr>
          <t xml:space="preserve">
Emission factor for GHG emisssions associated with the production of fertilizer NPK</t>
        </r>
      </text>
    </comment>
    <comment ref="C70" authorId="0">
      <text>
        <r>
          <rPr>
            <sz val="8"/>
            <rFont val="Tahoma"/>
            <family val="0"/>
          </rPr>
          <t xml:space="preserve">
Emission factor for GHG emisssions associated with the production of fertilizer urea </t>
        </r>
      </text>
    </comment>
    <comment ref="D100" authorId="0">
      <text>
        <r>
          <rPr>
            <sz val="8"/>
            <rFont val="Tahoma"/>
            <family val="0"/>
          </rPr>
          <t xml:space="preserve">
C:N ratio of the soil organic matter</t>
        </r>
      </text>
    </comment>
    <comment ref="C79" authorId="0">
      <text>
        <r>
          <rPr>
            <sz val="8"/>
            <rFont val="Tahoma"/>
            <family val="0"/>
          </rPr>
          <t xml:space="preserve">
Amount of synthetic fertilizer MgO applied at the plantation at year y</t>
        </r>
      </text>
    </comment>
    <comment ref="C116" authorId="0">
      <text>
        <r>
          <rPr>
            <sz val="8"/>
            <rFont val="Tahoma"/>
            <family val="0"/>
          </rPr>
          <t xml:space="preserve">
GHG emission factor of fuel type</t>
        </r>
      </text>
    </comment>
    <comment ref="E116" authorId="0">
      <text>
        <r>
          <rPr>
            <b/>
            <sz val="8"/>
            <rFont val="Tahoma"/>
            <family val="0"/>
          </rPr>
          <t>SeM:</t>
        </r>
        <r>
          <rPr>
            <sz val="8"/>
            <rFont val="Tahoma"/>
            <family val="0"/>
          </rPr>
          <t xml:space="preserve">
It is recommended to relate the emission factor to GHG emissions and not to CO2 emissions alone.</t>
        </r>
      </text>
    </comment>
  </commentList>
</comments>
</file>

<file path=xl/sharedStrings.xml><?xml version="1.0" encoding="utf-8"?>
<sst xmlns="http://schemas.openxmlformats.org/spreadsheetml/2006/main" count="206" uniqueCount="148">
  <si>
    <t>Jatropha nuts</t>
  </si>
  <si>
    <t>Fresh palm fruit bunches</t>
  </si>
  <si>
    <t>Source</t>
  </si>
  <si>
    <t>Abbreviations:</t>
  </si>
  <si>
    <t>Cultivation of biomass on dedicated degraded land areas</t>
  </si>
  <si>
    <t>Tropical Wet</t>
  </si>
  <si>
    <t>Tropical Moist</t>
  </si>
  <si>
    <t>Tropical Dry</t>
  </si>
  <si>
    <t xml:space="preserve">Biomass yield [t/ha*yr]: </t>
  </si>
  <si>
    <r>
      <t>NCV</t>
    </r>
    <r>
      <rPr>
        <vertAlign val="subscript"/>
        <sz val="10"/>
        <rFont val="Arial"/>
        <family val="2"/>
      </rPr>
      <t>i</t>
    </r>
  </si>
  <si>
    <t>i</t>
  </si>
  <si>
    <t>Diesel</t>
  </si>
  <si>
    <t>Sources</t>
  </si>
  <si>
    <t>Variables</t>
  </si>
  <si>
    <t>Unit</t>
  </si>
  <si>
    <r>
      <t>EF</t>
    </r>
    <r>
      <rPr>
        <vertAlign val="subscript"/>
        <sz val="10"/>
        <rFont val="Arial"/>
        <family val="2"/>
      </rPr>
      <t>CO2,FP,P205</t>
    </r>
  </si>
  <si>
    <r>
      <t>M</t>
    </r>
    <r>
      <rPr>
        <vertAlign val="subscript"/>
        <sz val="10"/>
        <rFont val="Arial"/>
        <family val="2"/>
      </rPr>
      <t>SF,P205,y</t>
    </r>
  </si>
  <si>
    <r>
      <t>M</t>
    </r>
    <r>
      <rPr>
        <vertAlign val="subscript"/>
        <sz val="10"/>
        <rFont val="Arial"/>
        <family val="2"/>
      </rPr>
      <t>SF,K2O,y</t>
    </r>
  </si>
  <si>
    <r>
      <t>EF</t>
    </r>
    <r>
      <rPr>
        <vertAlign val="subscript"/>
        <sz val="10"/>
        <rFont val="Arial"/>
        <family val="2"/>
      </rPr>
      <t>CO2,FP,K2O</t>
    </r>
  </si>
  <si>
    <t>t CO2e/ t</t>
  </si>
  <si>
    <r>
      <t>M</t>
    </r>
    <r>
      <rPr>
        <vertAlign val="subscript"/>
        <sz val="10"/>
        <rFont val="Arial"/>
        <family val="2"/>
      </rPr>
      <t>SF,AN,y</t>
    </r>
  </si>
  <si>
    <r>
      <t>M</t>
    </r>
    <r>
      <rPr>
        <vertAlign val="subscript"/>
        <sz val="10"/>
        <rFont val="Arial"/>
        <family val="2"/>
      </rPr>
      <t>limestone,y</t>
    </r>
  </si>
  <si>
    <r>
      <t>M</t>
    </r>
    <r>
      <rPr>
        <vertAlign val="subscript"/>
        <sz val="10"/>
        <rFont val="Arial"/>
        <family val="2"/>
      </rPr>
      <t>dolomite,y</t>
    </r>
  </si>
  <si>
    <r>
      <t>EF</t>
    </r>
    <r>
      <rPr>
        <vertAlign val="subscript"/>
        <sz val="10"/>
        <rFont val="Arial"/>
        <family val="2"/>
      </rPr>
      <t>dolomite,y</t>
    </r>
  </si>
  <si>
    <r>
      <t>t C / t CaCO</t>
    </r>
    <r>
      <rPr>
        <vertAlign val="subscript"/>
        <sz val="10"/>
        <rFont val="Arial"/>
        <family val="2"/>
      </rPr>
      <t>3</t>
    </r>
  </si>
  <si>
    <r>
      <t>t C / CaMg(CO</t>
    </r>
    <r>
      <rPr>
        <vertAlign val="subscript"/>
        <sz val="10"/>
        <rFont val="Arial"/>
        <family val="2"/>
      </rPr>
      <t>3</t>
    </r>
    <r>
      <rPr>
        <sz val="10"/>
        <rFont val="Arial"/>
        <family val="0"/>
      </rPr>
      <t>)</t>
    </r>
    <r>
      <rPr>
        <vertAlign val="subscript"/>
        <sz val="10"/>
        <rFont val="Arial"/>
        <family val="2"/>
      </rPr>
      <t>2</t>
    </r>
  </si>
  <si>
    <r>
      <t>PE</t>
    </r>
    <r>
      <rPr>
        <vertAlign val="subscript"/>
        <sz val="10"/>
        <rFont val="Arial"/>
        <family val="0"/>
      </rPr>
      <t>FB,y</t>
    </r>
    <r>
      <rPr>
        <sz val="10"/>
        <rFont val="Arial"/>
        <family val="0"/>
      </rPr>
      <t xml:space="preserve"> </t>
    </r>
  </si>
  <si>
    <r>
      <t>PEC</t>
    </r>
    <r>
      <rPr>
        <vertAlign val="subscript"/>
        <sz val="10"/>
        <rFont val="Arial"/>
        <family val="0"/>
      </rPr>
      <t xml:space="preserve">O2,soil,y </t>
    </r>
  </si>
  <si>
    <r>
      <t>PE</t>
    </r>
    <r>
      <rPr>
        <vertAlign val="subscript"/>
        <sz val="10"/>
        <rFont val="Arial"/>
        <family val="0"/>
      </rPr>
      <t>FC,PL,y</t>
    </r>
  </si>
  <si>
    <r>
      <t>PE</t>
    </r>
    <r>
      <rPr>
        <vertAlign val="subscript"/>
        <sz val="10"/>
        <rFont val="Arial"/>
        <family val="0"/>
      </rPr>
      <t>FP,y</t>
    </r>
  </si>
  <si>
    <r>
      <t>PE</t>
    </r>
    <r>
      <rPr>
        <vertAlign val="subscript"/>
        <sz val="10"/>
        <rFont val="Arial"/>
        <family val="0"/>
      </rPr>
      <t>N2O,soil,y</t>
    </r>
    <r>
      <rPr>
        <sz val="10"/>
        <rFont val="Arial"/>
        <family val="0"/>
      </rPr>
      <t xml:space="preserve"> </t>
    </r>
  </si>
  <si>
    <r>
      <t>PE</t>
    </r>
    <r>
      <rPr>
        <vertAlign val="subscript"/>
        <sz val="10"/>
        <rFont val="Arial"/>
        <family val="0"/>
      </rPr>
      <t>urea,y</t>
    </r>
    <r>
      <rPr>
        <sz val="10"/>
        <rFont val="Arial"/>
        <family val="0"/>
      </rPr>
      <t xml:space="preserve"> </t>
    </r>
  </si>
  <si>
    <r>
      <t>PE</t>
    </r>
    <r>
      <rPr>
        <vertAlign val="subscript"/>
        <sz val="10"/>
        <rFont val="Arial"/>
        <family val="0"/>
      </rPr>
      <t>lime,y</t>
    </r>
  </si>
  <si>
    <r>
      <t>PE</t>
    </r>
    <r>
      <rPr>
        <vertAlign val="subscript"/>
        <sz val="10"/>
        <rFont val="Arial"/>
        <family val="0"/>
      </rPr>
      <t>IR,y</t>
    </r>
    <r>
      <rPr>
        <sz val="10"/>
        <rFont val="Arial"/>
        <family val="0"/>
      </rPr>
      <t xml:space="preserve"> </t>
    </r>
  </si>
  <si>
    <r>
      <t>PE</t>
    </r>
    <r>
      <rPr>
        <vertAlign val="subscript"/>
        <sz val="10"/>
        <rFont val="Arial"/>
        <family val="0"/>
      </rPr>
      <t>FB,y</t>
    </r>
    <r>
      <rPr>
        <sz val="10"/>
        <rFont val="Arial"/>
        <family val="0"/>
      </rPr>
      <t xml:space="preserve"> = Project emissions from field burning of biomass at the plantation site in year y </t>
    </r>
  </si>
  <si>
    <r>
      <t>PE</t>
    </r>
    <r>
      <rPr>
        <vertAlign val="subscript"/>
        <sz val="10"/>
        <rFont val="Arial"/>
        <family val="0"/>
      </rPr>
      <t>FC,PL,y</t>
    </r>
    <r>
      <rPr>
        <sz val="10"/>
        <rFont val="Arial"/>
        <family val="0"/>
      </rPr>
      <t xml:space="preserve"> = Project emissions from fossil fuel consumption for agricultural operations in year y </t>
    </r>
  </si>
  <si>
    <r>
      <t>PE</t>
    </r>
    <r>
      <rPr>
        <vertAlign val="subscript"/>
        <sz val="10"/>
        <rFont val="Arial"/>
        <family val="0"/>
      </rPr>
      <t>FP,y</t>
    </r>
    <r>
      <rPr>
        <sz val="10"/>
        <rFont val="Arial"/>
        <family val="0"/>
      </rPr>
      <t xml:space="preserve"> = Project emissions related to the production of synthetic fertilizer that is used at the plantation in year y </t>
    </r>
  </si>
  <si>
    <r>
      <t>PE</t>
    </r>
    <r>
      <rPr>
        <vertAlign val="subscript"/>
        <sz val="10"/>
        <rFont val="Arial"/>
        <family val="0"/>
      </rPr>
      <t>N2O,soil,y</t>
    </r>
    <r>
      <rPr>
        <sz val="10"/>
        <rFont val="Arial"/>
        <family val="0"/>
      </rPr>
      <t xml:space="preserve"> = Project emissions of N2O from land management at the plantation in year y </t>
    </r>
  </si>
  <si>
    <r>
      <t>PE</t>
    </r>
    <r>
      <rPr>
        <vertAlign val="subscript"/>
        <sz val="10"/>
        <rFont val="Arial"/>
        <family val="0"/>
      </rPr>
      <t>urea,y</t>
    </r>
    <r>
      <rPr>
        <sz val="10"/>
        <rFont val="Arial"/>
        <family val="0"/>
      </rPr>
      <t xml:space="preserve"> = Project emissions from urea application at the plantation in year y </t>
    </r>
  </si>
  <si>
    <r>
      <t>PE</t>
    </r>
    <r>
      <rPr>
        <vertAlign val="subscript"/>
        <sz val="10"/>
        <rFont val="Arial"/>
        <family val="0"/>
      </rPr>
      <t>lime,y</t>
    </r>
    <r>
      <rPr>
        <sz val="10"/>
        <rFont val="Arial"/>
        <family val="0"/>
      </rPr>
      <t xml:space="preserve"> = Project emissions from application of limestone and dolomite at the plantation in year y </t>
    </r>
  </si>
  <si>
    <r>
      <t>PE</t>
    </r>
    <r>
      <rPr>
        <vertAlign val="subscript"/>
        <sz val="10"/>
        <rFont val="Arial"/>
        <family val="0"/>
      </rPr>
      <t>IR,y</t>
    </r>
    <r>
      <rPr>
        <sz val="10"/>
        <rFont val="Arial"/>
        <family val="0"/>
      </rPr>
      <t xml:space="preserve"> = Project emissions resulting from irrigation at the plantation in year y </t>
    </r>
  </si>
  <si>
    <r>
      <t>PE</t>
    </r>
    <r>
      <rPr>
        <vertAlign val="subscript"/>
        <sz val="10"/>
        <rFont val="Arial"/>
        <family val="0"/>
      </rPr>
      <t>BC,y</t>
    </r>
    <r>
      <rPr>
        <sz val="10"/>
        <rFont val="Arial"/>
        <family val="0"/>
      </rPr>
      <t xml:space="preserve"> = Project emissions from cultivating biomass in year y</t>
    </r>
  </si>
  <si>
    <r>
      <t>PE</t>
    </r>
    <r>
      <rPr>
        <b/>
        <vertAlign val="subscript"/>
        <sz val="10"/>
        <rFont val="Arial"/>
        <family val="0"/>
      </rPr>
      <t>BC,y</t>
    </r>
  </si>
  <si>
    <r>
      <t>M</t>
    </r>
    <r>
      <rPr>
        <vertAlign val="subscript"/>
        <sz val="10"/>
        <rFont val="Arial"/>
        <family val="2"/>
      </rPr>
      <t>urea,y</t>
    </r>
  </si>
  <si>
    <r>
      <t>EF</t>
    </r>
    <r>
      <rPr>
        <vertAlign val="subscript"/>
        <sz val="10"/>
        <rFont val="Arial"/>
        <family val="2"/>
      </rPr>
      <t>CO2,urea</t>
    </r>
  </si>
  <si>
    <r>
      <t>t CO</t>
    </r>
    <r>
      <rPr>
        <vertAlign val="subscript"/>
        <sz val="10"/>
        <rFont val="Arial"/>
        <family val="2"/>
      </rPr>
      <t xml:space="preserve">2 </t>
    </r>
    <r>
      <rPr>
        <sz val="10"/>
        <rFont val="Arial"/>
        <family val="0"/>
      </rPr>
      <t>/ t urea</t>
    </r>
  </si>
  <si>
    <r>
      <t>GWP</t>
    </r>
    <r>
      <rPr>
        <vertAlign val="subscript"/>
        <sz val="10"/>
        <rFont val="Arial"/>
        <family val="2"/>
      </rPr>
      <t>N20</t>
    </r>
  </si>
  <si>
    <r>
      <t>t CO</t>
    </r>
    <r>
      <rPr>
        <vertAlign val="subscript"/>
        <sz val="10"/>
        <rFont val="Arial"/>
        <family val="2"/>
      </rPr>
      <t>2</t>
    </r>
    <r>
      <rPr>
        <sz val="10"/>
        <rFont val="Arial"/>
        <family val="0"/>
      </rPr>
      <t>e / N</t>
    </r>
    <r>
      <rPr>
        <vertAlign val="subscript"/>
        <sz val="10"/>
        <rFont val="Arial"/>
        <family val="2"/>
      </rPr>
      <t>2</t>
    </r>
    <r>
      <rPr>
        <sz val="10"/>
        <rFont val="Arial"/>
        <family val="0"/>
      </rPr>
      <t>0</t>
    </r>
  </si>
  <si>
    <r>
      <t>t N</t>
    </r>
    <r>
      <rPr>
        <vertAlign val="subscript"/>
        <sz val="10"/>
        <rFont val="Arial"/>
        <family val="2"/>
      </rPr>
      <t>2</t>
    </r>
    <r>
      <rPr>
        <sz val="10"/>
        <rFont val="Arial"/>
        <family val="0"/>
      </rPr>
      <t>0-N/yr</t>
    </r>
  </si>
  <si>
    <t>Subvariables</t>
  </si>
  <si>
    <r>
      <t>F</t>
    </r>
    <r>
      <rPr>
        <vertAlign val="subscript"/>
        <sz val="10"/>
        <rFont val="Arial"/>
        <family val="2"/>
      </rPr>
      <t>SN,y</t>
    </r>
  </si>
  <si>
    <r>
      <t>F</t>
    </r>
    <r>
      <rPr>
        <vertAlign val="subscript"/>
        <sz val="10"/>
        <rFont val="Arial"/>
        <family val="2"/>
      </rPr>
      <t>ON,y</t>
    </r>
  </si>
  <si>
    <r>
      <t>t N</t>
    </r>
    <r>
      <rPr>
        <vertAlign val="subscript"/>
        <sz val="10"/>
        <rFont val="Arial"/>
        <family val="2"/>
      </rPr>
      <t>2</t>
    </r>
    <r>
      <rPr>
        <sz val="10"/>
        <rFont val="Arial"/>
        <family val="0"/>
      </rPr>
      <t>0-N / yr</t>
    </r>
  </si>
  <si>
    <r>
      <t>EF</t>
    </r>
    <r>
      <rPr>
        <vertAlign val="subscript"/>
        <sz val="10"/>
        <rFont val="Arial"/>
        <family val="2"/>
      </rPr>
      <t>N2O-N,dir</t>
    </r>
  </si>
  <si>
    <r>
      <t>t N</t>
    </r>
    <r>
      <rPr>
        <vertAlign val="subscript"/>
        <sz val="10"/>
        <rFont val="Arial"/>
        <family val="2"/>
      </rPr>
      <t>2</t>
    </r>
    <r>
      <rPr>
        <sz val="10"/>
        <rFont val="Arial"/>
        <family val="0"/>
      </rPr>
      <t>O-N / t N</t>
    </r>
  </si>
  <si>
    <r>
      <t>PE</t>
    </r>
    <r>
      <rPr>
        <vertAlign val="subscript"/>
        <sz val="10"/>
        <rFont val="Arial"/>
        <family val="2"/>
      </rPr>
      <t>N20-N,dir,y</t>
    </r>
  </si>
  <si>
    <r>
      <t>PE</t>
    </r>
    <r>
      <rPr>
        <vertAlign val="subscript"/>
        <sz val="10"/>
        <rFont val="Arial"/>
        <family val="2"/>
      </rPr>
      <t>N20-N,ind,y</t>
    </r>
  </si>
  <si>
    <r>
      <t>PE</t>
    </r>
    <r>
      <rPr>
        <vertAlign val="subscript"/>
        <sz val="10"/>
        <rFont val="Arial"/>
        <family val="2"/>
      </rPr>
      <t>N2-N,ind,ATD,y</t>
    </r>
  </si>
  <si>
    <r>
      <t>PE</t>
    </r>
    <r>
      <rPr>
        <vertAlign val="subscript"/>
        <sz val="10"/>
        <rFont val="Arial"/>
        <family val="2"/>
      </rPr>
      <t>N2-N,ind,L,y</t>
    </r>
  </si>
  <si>
    <r>
      <t>Frac</t>
    </r>
    <r>
      <rPr>
        <vertAlign val="subscript"/>
        <sz val="10"/>
        <rFont val="Arial"/>
        <family val="2"/>
      </rPr>
      <t>GASF</t>
    </r>
  </si>
  <si>
    <r>
      <t>Frac</t>
    </r>
    <r>
      <rPr>
        <vertAlign val="subscript"/>
        <sz val="10"/>
        <rFont val="Arial"/>
        <family val="2"/>
      </rPr>
      <t>GASM</t>
    </r>
  </si>
  <si>
    <r>
      <t>EF</t>
    </r>
    <r>
      <rPr>
        <vertAlign val="subscript"/>
        <sz val="10"/>
        <rFont val="Arial"/>
        <family val="2"/>
      </rPr>
      <t>N2O-N,ATD</t>
    </r>
  </si>
  <si>
    <t xml:space="preserve">t N  / t N </t>
  </si>
  <si>
    <r>
      <t>t N</t>
    </r>
    <r>
      <rPr>
        <vertAlign val="subscript"/>
        <sz val="10"/>
        <rFont val="Arial"/>
        <family val="2"/>
      </rPr>
      <t>2</t>
    </r>
    <r>
      <rPr>
        <sz val="10"/>
        <rFont val="Arial"/>
        <family val="0"/>
      </rPr>
      <t xml:space="preserve">0-N  / t N </t>
    </r>
  </si>
  <si>
    <r>
      <t>F</t>
    </r>
    <r>
      <rPr>
        <vertAlign val="subscript"/>
        <sz val="10"/>
        <rFont val="Arial"/>
        <family val="2"/>
      </rPr>
      <t>CR,SCR,y</t>
    </r>
  </si>
  <si>
    <r>
      <t>F</t>
    </r>
    <r>
      <rPr>
        <vertAlign val="subscript"/>
        <sz val="10"/>
        <rFont val="Arial"/>
        <family val="2"/>
      </rPr>
      <t>SOM,SMS,y</t>
    </r>
  </si>
  <si>
    <r>
      <t>FRAC</t>
    </r>
    <r>
      <rPr>
        <vertAlign val="subscript"/>
        <sz val="10"/>
        <rFont val="Arial"/>
        <family val="2"/>
      </rPr>
      <t>LEACH</t>
    </r>
  </si>
  <si>
    <r>
      <t>EF</t>
    </r>
    <r>
      <rPr>
        <vertAlign val="subscript"/>
        <sz val="10"/>
        <rFont val="Arial"/>
        <family val="2"/>
      </rPr>
      <t>N2O-N,L</t>
    </r>
  </si>
  <si>
    <t>t N / t N</t>
  </si>
  <si>
    <r>
      <t>EF</t>
    </r>
    <r>
      <rPr>
        <vertAlign val="subscript"/>
        <sz val="10"/>
        <rFont val="Arial"/>
        <family val="2"/>
      </rPr>
      <t>CO2,FP,AN</t>
    </r>
  </si>
  <si>
    <r>
      <t>EF</t>
    </r>
    <r>
      <rPr>
        <vertAlign val="subscript"/>
        <sz val="10"/>
        <rFont val="Arial"/>
        <family val="2"/>
      </rPr>
      <t>limestone,y</t>
    </r>
  </si>
  <si>
    <r>
      <t>A</t>
    </r>
    <r>
      <rPr>
        <vertAlign val="subscript"/>
        <sz val="10"/>
        <rFont val="Arial"/>
        <family val="2"/>
      </rPr>
      <t>PJ,SOS,y</t>
    </r>
  </si>
  <si>
    <r>
      <t>EF</t>
    </r>
    <r>
      <rPr>
        <vertAlign val="subscript"/>
        <sz val="10"/>
        <rFont val="Arial"/>
        <family val="2"/>
      </rPr>
      <t>N2O,N,OS</t>
    </r>
  </si>
  <si>
    <r>
      <t>s</t>
    </r>
    <r>
      <rPr>
        <vertAlign val="subscript"/>
        <sz val="10"/>
        <rFont val="Arial"/>
        <family val="2"/>
      </rPr>
      <t>CR</t>
    </r>
  </si>
  <si>
    <r>
      <t>s</t>
    </r>
    <r>
      <rPr>
        <vertAlign val="subscript"/>
        <sz val="10"/>
        <rFont val="Arial"/>
        <family val="2"/>
      </rPr>
      <t>MS</t>
    </r>
  </si>
  <si>
    <r>
      <t>s</t>
    </r>
    <r>
      <rPr>
        <vertAlign val="subscript"/>
        <sz val="10"/>
        <rFont val="Arial"/>
        <family val="2"/>
      </rPr>
      <t>OS</t>
    </r>
  </si>
  <si>
    <t>ha</t>
  </si>
  <si>
    <r>
      <t>t N</t>
    </r>
    <r>
      <rPr>
        <vertAlign val="subscript"/>
        <sz val="10"/>
        <rFont val="Arial"/>
        <family val="2"/>
      </rPr>
      <t>2</t>
    </r>
    <r>
      <rPr>
        <sz val="10"/>
        <rFont val="Arial"/>
        <family val="0"/>
      </rPr>
      <t>O-N / ha*yr</t>
    </r>
  </si>
  <si>
    <r>
      <t>EC</t>
    </r>
    <r>
      <rPr>
        <vertAlign val="subscript"/>
        <sz val="10"/>
        <rFont val="Arial"/>
        <family val="2"/>
      </rPr>
      <t>IRy</t>
    </r>
  </si>
  <si>
    <r>
      <t>EF</t>
    </r>
    <r>
      <rPr>
        <vertAlign val="subscript"/>
        <sz val="10"/>
        <rFont val="Arial"/>
        <family val="2"/>
      </rPr>
      <t>CO2,EL,IR,y</t>
    </r>
  </si>
  <si>
    <r>
      <t>FC</t>
    </r>
    <r>
      <rPr>
        <vertAlign val="subscript"/>
        <sz val="10"/>
        <rFont val="Arial"/>
        <family val="2"/>
      </rPr>
      <t>IR,i,y</t>
    </r>
  </si>
  <si>
    <t>type</t>
  </si>
  <si>
    <r>
      <t>t CO</t>
    </r>
    <r>
      <rPr>
        <vertAlign val="subscript"/>
        <sz val="10"/>
        <rFont val="Arial"/>
        <family val="2"/>
      </rPr>
      <t xml:space="preserve">2 </t>
    </r>
    <r>
      <rPr>
        <sz val="10"/>
        <rFont val="Arial"/>
        <family val="0"/>
      </rPr>
      <t>/ MWh</t>
    </r>
  </si>
  <si>
    <t>T</t>
  </si>
  <si>
    <r>
      <t>PE</t>
    </r>
    <r>
      <rPr>
        <vertAlign val="subscript"/>
        <sz val="10"/>
        <rFont val="Arial"/>
        <family val="2"/>
      </rPr>
      <t>CO2,MS,y</t>
    </r>
  </si>
  <si>
    <r>
      <t>PE</t>
    </r>
    <r>
      <rPr>
        <vertAlign val="subscript"/>
        <sz val="10"/>
        <rFont val="Arial"/>
        <family val="2"/>
      </rPr>
      <t>CO2,OS,y</t>
    </r>
  </si>
  <si>
    <r>
      <t xml:space="preserve">SOC </t>
    </r>
    <r>
      <rPr>
        <vertAlign val="subscript"/>
        <sz val="10"/>
        <rFont val="Arial"/>
        <family val="2"/>
      </rPr>
      <t>historic,SMS</t>
    </r>
  </si>
  <si>
    <r>
      <t>SOC</t>
    </r>
    <r>
      <rPr>
        <vertAlign val="subscript"/>
        <sz val="10"/>
        <rFont val="Arial"/>
        <family val="2"/>
      </rPr>
      <t>PJ,SMS</t>
    </r>
  </si>
  <si>
    <r>
      <t>A</t>
    </r>
    <r>
      <rPr>
        <vertAlign val="subscript"/>
        <sz val="10"/>
        <rFont val="Arial"/>
        <family val="2"/>
      </rPr>
      <t>PJ,SMS</t>
    </r>
  </si>
  <si>
    <r>
      <t>t CO</t>
    </r>
    <r>
      <rPr>
        <vertAlign val="subscript"/>
        <sz val="10"/>
        <rFont val="Arial"/>
        <family val="2"/>
      </rPr>
      <t>2</t>
    </r>
    <r>
      <rPr>
        <sz val="10"/>
        <rFont val="Arial"/>
        <family val="0"/>
      </rPr>
      <t>/ year</t>
    </r>
  </si>
  <si>
    <t>tC / ha</t>
  </si>
  <si>
    <t>years</t>
  </si>
  <si>
    <t>share of project area</t>
  </si>
  <si>
    <t>t C / ha*yr</t>
  </si>
  <si>
    <r>
      <t>EF</t>
    </r>
    <r>
      <rPr>
        <vertAlign val="subscript"/>
        <sz val="10"/>
        <rFont val="Arial"/>
        <family val="2"/>
      </rPr>
      <t>organic,sos</t>
    </r>
  </si>
  <si>
    <r>
      <t xml:space="preserve">SOC </t>
    </r>
    <r>
      <rPr>
        <vertAlign val="subscript"/>
        <sz val="10"/>
        <rFont val="Arial"/>
        <family val="2"/>
      </rPr>
      <t>REF,SMS</t>
    </r>
  </si>
  <si>
    <r>
      <t>F</t>
    </r>
    <r>
      <rPr>
        <vertAlign val="subscript"/>
        <sz val="10"/>
        <rFont val="Arial"/>
        <family val="2"/>
      </rPr>
      <t>LU,historic,sms</t>
    </r>
  </si>
  <si>
    <r>
      <t>F</t>
    </r>
    <r>
      <rPr>
        <vertAlign val="subscript"/>
        <sz val="10"/>
        <rFont val="Arial"/>
        <family val="2"/>
      </rPr>
      <t>MG,historic,sms</t>
    </r>
  </si>
  <si>
    <r>
      <t>F</t>
    </r>
    <r>
      <rPr>
        <vertAlign val="subscript"/>
        <sz val="10"/>
        <rFont val="Arial"/>
        <family val="2"/>
      </rPr>
      <t>I,historic,sms</t>
    </r>
  </si>
  <si>
    <r>
      <t>F</t>
    </r>
    <r>
      <rPr>
        <vertAlign val="subscript"/>
        <sz val="10"/>
        <rFont val="Arial"/>
        <family val="2"/>
      </rPr>
      <t>LU,PJ,sms</t>
    </r>
  </si>
  <si>
    <r>
      <t>F</t>
    </r>
    <r>
      <rPr>
        <vertAlign val="subscript"/>
        <sz val="10"/>
        <rFont val="Arial"/>
        <family val="2"/>
      </rPr>
      <t>MG,PJ,sms</t>
    </r>
  </si>
  <si>
    <r>
      <t>F</t>
    </r>
    <r>
      <rPr>
        <vertAlign val="subscript"/>
        <sz val="10"/>
        <rFont val="Arial"/>
        <family val="2"/>
      </rPr>
      <t>I,PJ,sms</t>
    </r>
  </si>
  <si>
    <r>
      <t>t CO</t>
    </r>
    <r>
      <rPr>
        <vertAlign val="subscript"/>
        <sz val="10"/>
        <rFont val="Arial"/>
        <family val="2"/>
      </rPr>
      <t>2</t>
    </r>
    <r>
      <rPr>
        <sz val="10"/>
        <rFont val="Arial"/>
        <family val="0"/>
      </rPr>
      <t xml:space="preserve"> / year</t>
    </r>
  </si>
  <si>
    <r>
      <t>A</t>
    </r>
    <r>
      <rPr>
        <vertAlign val="subscript"/>
        <sz val="10"/>
        <rFont val="Arial"/>
        <family val="2"/>
      </rPr>
      <t>PJ,SFB</t>
    </r>
  </si>
  <si>
    <r>
      <t>M</t>
    </r>
    <r>
      <rPr>
        <vertAlign val="subscript"/>
        <sz val="10"/>
        <rFont val="Arial"/>
        <family val="2"/>
      </rPr>
      <t>B,SFB</t>
    </r>
  </si>
  <si>
    <r>
      <t>C</t>
    </r>
    <r>
      <rPr>
        <vertAlign val="subscript"/>
        <sz val="10"/>
        <rFont val="Arial"/>
        <family val="2"/>
      </rPr>
      <t>f,SFB</t>
    </r>
  </si>
  <si>
    <r>
      <t>EF</t>
    </r>
    <r>
      <rPr>
        <vertAlign val="subscript"/>
        <sz val="10"/>
        <rFont val="Arial"/>
        <family val="2"/>
      </rPr>
      <t>N2O,FB</t>
    </r>
  </si>
  <si>
    <r>
      <t>EF</t>
    </r>
    <r>
      <rPr>
        <vertAlign val="subscript"/>
        <sz val="10"/>
        <rFont val="Arial"/>
        <family val="2"/>
      </rPr>
      <t>CH4,FB</t>
    </r>
  </si>
  <si>
    <r>
      <t>GWP</t>
    </r>
    <r>
      <rPr>
        <vertAlign val="subscript"/>
        <sz val="10"/>
        <rFont val="Arial"/>
        <family val="2"/>
      </rPr>
      <t>CH4</t>
    </r>
  </si>
  <si>
    <r>
      <t>s</t>
    </r>
    <r>
      <rPr>
        <vertAlign val="subscript"/>
        <sz val="10"/>
        <rFont val="Arial"/>
        <family val="2"/>
      </rPr>
      <t>FB</t>
    </r>
  </si>
  <si>
    <r>
      <t>t CO</t>
    </r>
    <r>
      <rPr>
        <vertAlign val="subscript"/>
        <sz val="10"/>
        <rFont val="Arial"/>
        <family val="2"/>
      </rPr>
      <t>2</t>
    </r>
    <r>
      <rPr>
        <sz val="10"/>
        <rFont val="Arial"/>
        <family val="2"/>
      </rPr>
      <t>e / yr</t>
    </r>
  </si>
  <si>
    <t>t dry matter / ha</t>
  </si>
  <si>
    <r>
      <t>t CO</t>
    </r>
    <r>
      <rPr>
        <vertAlign val="subscript"/>
        <sz val="10"/>
        <rFont val="Arial"/>
        <family val="2"/>
      </rPr>
      <t>2</t>
    </r>
    <r>
      <rPr>
        <sz val="10"/>
        <rFont val="Arial"/>
        <family val="0"/>
      </rPr>
      <t>e / CH</t>
    </r>
    <r>
      <rPr>
        <vertAlign val="subscript"/>
        <sz val="10"/>
        <rFont val="Arial"/>
        <family val="2"/>
      </rPr>
      <t>4</t>
    </r>
  </si>
  <si>
    <r>
      <t>t CH</t>
    </r>
    <r>
      <rPr>
        <vertAlign val="subscript"/>
        <sz val="10"/>
        <rFont val="Arial"/>
        <family val="2"/>
      </rPr>
      <t xml:space="preserve">4 </t>
    </r>
    <r>
      <rPr>
        <sz val="10"/>
        <rFont val="Arial"/>
        <family val="0"/>
      </rPr>
      <t>/ t dry matter</t>
    </r>
  </si>
  <si>
    <r>
      <t>t N</t>
    </r>
    <r>
      <rPr>
        <vertAlign val="subscript"/>
        <sz val="10"/>
        <rFont val="Arial"/>
        <family val="2"/>
      </rPr>
      <t>2</t>
    </r>
    <r>
      <rPr>
        <sz val="10"/>
        <rFont val="Arial"/>
        <family val="0"/>
      </rPr>
      <t>O/ t dry matter</t>
    </r>
  </si>
  <si>
    <r>
      <t>PEC</t>
    </r>
    <r>
      <rPr>
        <vertAlign val="subscript"/>
        <sz val="10"/>
        <rFont val="Arial"/>
        <family val="0"/>
      </rPr>
      <t xml:space="preserve">O2,soil,y </t>
    </r>
    <r>
      <rPr>
        <sz val="10"/>
        <rFont val="Arial"/>
        <family val="0"/>
      </rPr>
      <t xml:space="preserve">= Project emissions of CO2 in year y resulting from changes in soil carbon stocks following a land use change or a change in the land management  </t>
    </r>
  </si>
  <si>
    <t>Total Project area: [ha]</t>
  </si>
  <si>
    <r>
      <t>M</t>
    </r>
    <r>
      <rPr>
        <vertAlign val="subscript"/>
        <sz val="10"/>
        <rFont val="Arial"/>
        <family val="2"/>
      </rPr>
      <t>SF,Urea,y</t>
    </r>
  </si>
  <si>
    <r>
      <t>EF</t>
    </r>
    <r>
      <rPr>
        <vertAlign val="subscript"/>
        <sz val="10"/>
        <rFont val="Arial"/>
        <family val="2"/>
      </rPr>
      <t>CO2,FP,Urea</t>
    </r>
  </si>
  <si>
    <r>
      <t>EF</t>
    </r>
    <r>
      <rPr>
        <vertAlign val="subscript"/>
        <sz val="10"/>
        <rFont val="Arial"/>
        <family val="2"/>
      </rPr>
      <t>CO2,FP,NPK</t>
    </r>
  </si>
  <si>
    <r>
      <t>M</t>
    </r>
    <r>
      <rPr>
        <vertAlign val="subscript"/>
        <sz val="10"/>
        <rFont val="Arial"/>
        <family val="2"/>
      </rPr>
      <t>SF,NPK,y</t>
    </r>
  </si>
  <si>
    <r>
      <t>t CO</t>
    </r>
    <r>
      <rPr>
        <vertAlign val="subscript"/>
        <sz val="10"/>
        <rFont val="Arial"/>
        <family val="2"/>
      </rPr>
      <t>2</t>
    </r>
    <r>
      <rPr>
        <sz val="10"/>
        <rFont val="Arial"/>
        <family val="2"/>
      </rPr>
      <t xml:space="preserve"> / yr</t>
    </r>
  </si>
  <si>
    <r>
      <t>FC</t>
    </r>
    <r>
      <rPr>
        <vertAlign val="subscript"/>
        <sz val="10"/>
        <rFont val="Arial"/>
        <family val="2"/>
      </rPr>
      <t>Pl,i,y</t>
    </r>
  </si>
  <si>
    <t>R</t>
  </si>
  <si>
    <t>Note to the reader:</t>
  </si>
  <si>
    <t>It is proposed the project participants can claim additional GHG emissions reductions if they can prove that their project activities create less</t>
  </si>
  <si>
    <t>emission reductions as compared to the default data.</t>
  </si>
  <si>
    <t>a.</t>
  </si>
  <si>
    <t>b.</t>
  </si>
  <si>
    <t>t / ha*yr</t>
  </si>
  <si>
    <t>t N / ha*yr</t>
  </si>
  <si>
    <t>t urea / ha*yr</t>
  </si>
  <si>
    <r>
      <t>t CaCO</t>
    </r>
    <r>
      <rPr>
        <vertAlign val="subscript"/>
        <sz val="10"/>
        <rFont val="Arial"/>
        <family val="2"/>
      </rPr>
      <t>3</t>
    </r>
    <r>
      <rPr>
        <sz val="10"/>
        <rFont val="Arial"/>
        <family val="0"/>
      </rPr>
      <t>/ ha*yr</t>
    </r>
  </si>
  <si>
    <r>
      <t>t CaMg(CO</t>
    </r>
    <r>
      <rPr>
        <vertAlign val="subscript"/>
        <sz val="10"/>
        <rFont val="Arial"/>
        <family val="2"/>
      </rPr>
      <t>3</t>
    </r>
    <r>
      <rPr>
        <sz val="10"/>
        <rFont val="Arial"/>
        <family val="0"/>
      </rPr>
      <t>)</t>
    </r>
    <r>
      <rPr>
        <vertAlign val="subscript"/>
        <sz val="10"/>
        <rFont val="Arial"/>
        <family val="2"/>
      </rPr>
      <t>2</t>
    </r>
    <r>
      <rPr>
        <sz val="10"/>
        <rFont val="Arial"/>
        <family val="0"/>
      </rPr>
      <t>/ ha*yr</t>
    </r>
  </si>
  <si>
    <t>MWh / ha*yr</t>
  </si>
  <si>
    <t>The project developer shall use the GHG default data provided for the applicable climate zone of the project activity.</t>
  </si>
  <si>
    <r>
      <t>EF</t>
    </r>
    <r>
      <rPr>
        <vertAlign val="subscript"/>
        <sz val="10"/>
        <rFont val="Arial"/>
        <family val="2"/>
      </rPr>
      <t>CO2e,FF,i</t>
    </r>
  </si>
  <si>
    <r>
      <t>t CO</t>
    </r>
    <r>
      <rPr>
        <vertAlign val="subscript"/>
        <sz val="10"/>
        <rFont val="Arial"/>
        <family val="2"/>
      </rPr>
      <t>2e</t>
    </r>
    <r>
      <rPr>
        <sz val="10"/>
        <rFont val="Arial"/>
        <family val="0"/>
      </rPr>
      <t>/GJ</t>
    </r>
  </si>
  <si>
    <r>
      <t>t CO</t>
    </r>
    <r>
      <rPr>
        <vertAlign val="subscript"/>
        <sz val="10"/>
        <rFont val="Arial"/>
        <family val="2"/>
      </rPr>
      <t>2e</t>
    </r>
    <r>
      <rPr>
        <sz val="10"/>
        <rFont val="Arial"/>
        <family val="2"/>
      </rPr>
      <t xml:space="preserve"> / yr</t>
    </r>
  </si>
  <si>
    <r>
      <t>M</t>
    </r>
    <r>
      <rPr>
        <vertAlign val="subscript"/>
        <sz val="10"/>
        <rFont val="Arial"/>
        <family val="2"/>
      </rPr>
      <t>SF,MgO,y</t>
    </r>
  </si>
  <si>
    <r>
      <t>EF</t>
    </r>
    <r>
      <rPr>
        <vertAlign val="subscript"/>
        <sz val="10"/>
        <rFont val="Arial"/>
        <family val="2"/>
      </rPr>
      <t>CO2,FP,MgO</t>
    </r>
  </si>
  <si>
    <t>Liter / ha*yr</t>
  </si>
  <si>
    <t>GJ / Liter</t>
  </si>
  <si>
    <t>[t CO2e/ ha ]</t>
  </si>
  <si>
    <t>CDM Meth Panel</t>
  </si>
  <si>
    <t>Fortieth Meeting</t>
  </si>
  <si>
    <t>Report</t>
  </si>
  <si>
    <t>Annex 7</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</si>
</sst>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409]dddd\,\ mmmm\ dd\,\ yyyy"/>
    <numFmt numFmtId="181" formatCode="[$-409]h:mm:ss\ AM/PM"/>
    <numFmt numFmtId="182" formatCode="0.000000"/>
    <numFmt numFmtId="183" formatCode="0.0000"/>
    <numFmt numFmtId="184" formatCode="0.0000000"/>
    <numFmt numFmtId="185" formatCode="0.00000"/>
    <numFmt numFmtId="186" formatCode="#,##0.0"/>
    <numFmt numFmtId="187" formatCode="0.00000000"/>
    <numFmt numFmtId="188" formatCode="0.000000000"/>
    <numFmt numFmtId="189" formatCode="0.0000000000"/>
    <numFmt numFmtId="190" formatCode="0.0000000000000"/>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11">
    <font>
      <sz val="10"/>
      <name val="Arial"/>
      <family val="0"/>
    </font>
    <font>
      <sz val="9"/>
      <name val="Arial"/>
      <family val="0"/>
    </font>
    <font>
      <b/>
      <sz val="9"/>
      <name val="Arial"/>
      <family val="0"/>
    </font>
    <font>
      <sz val="8"/>
      <name val="Tahoma"/>
      <family val="0"/>
    </font>
    <font>
      <b/>
      <sz val="8"/>
      <name val="Tahoma"/>
      <family val="0"/>
    </font>
    <font>
      <b/>
      <sz val="10"/>
      <name val="Arial"/>
      <family val="2"/>
    </font>
    <font>
      <vertAlign val="subscript"/>
      <sz val="10"/>
      <name val="Arial"/>
      <family val="2"/>
    </font>
    <font>
      <b/>
      <vertAlign val="subscript"/>
      <sz val="10"/>
      <name val="Arial"/>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7">
    <border>
      <left/>
      <right/>
      <top/>
      <bottom/>
      <diagonal/>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medium"/>
      <top style="thin"/>
      <bottom>
        <color indexed="63"/>
      </bottom>
    </border>
    <border>
      <left>
        <color indexed="63"/>
      </left>
      <right style="medium"/>
      <top>
        <color indexed="63"/>
      </top>
      <bottom style="mediu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thin"/>
      <right style="medium"/>
      <top style="thin"/>
      <bottom style="thin"/>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Fill="1" applyBorder="1" applyAlignment="1">
      <alignment/>
    </xf>
    <xf numFmtId="0" fontId="1" fillId="0" borderId="2" xfId="0" applyFont="1" applyFill="1" applyBorder="1" applyAlignment="1">
      <alignment/>
    </xf>
    <xf numFmtId="0" fontId="1" fillId="0" borderId="2" xfId="0" applyFont="1" applyBorder="1" applyAlignment="1">
      <alignment/>
    </xf>
    <xf numFmtId="0" fontId="1" fillId="0" borderId="3" xfId="0" applyFont="1" applyBorder="1" applyAlignment="1">
      <alignment/>
    </xf>
    <xf numFmtId="0" fontId="5"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 fillId="0" borderId="8" xfId="0" applyFont="1" applyBorder="1" applyAlignment="1">
      <alignment/>
    </xf>
    <xf numFmtId="0" fontId="1" fillId="0" borderId="9" xfId="0" applyFont="1" applyBorder="1" applyAlignment="1">
      <alignment/>
    </xf>
    <xf numFmtId="0" fontId="0" fillId="0" borderId="10" xfId="0" applyFill="1" applyBorder="1" applyAlignment="1">
      <alignment/>
    </xf>
    <xf numFmtId="0" fontId="0" fillId="0" borderId="0" xfId="0" applyBorder="1" applyAlignment="1">
      <alignment/>
    </xf>
    <xf numFmtId="0" fontId="2" fillId="0" borderId="11" xfId="0" applyFont="1" applyBorder="1" applyAlignment="1">
      <alignment/>
    </xf>
    <xf numFmtId="0" fontId="2" fillId="0" borderId="2" xfId="0" applyFont="1"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2" borderId="5" xfId="0" applyFill="1" applyBorder="1" applyAlignment="1">
      <alignment/>
    </xf>
    <xf numFmtId="0" fontId="0" fillId="2" borderId="14" xfId="0" applyFill="1" applyBorder="1" applyAlignment="1">
      <alignment/>
    </xf>
    <xf numFmtId="0" fontId="0" fillId="2" borderId="0" xfId="0" applyFill="1" applyBorder="1" applyAlignment="1">
      <alignment/>
    </xf>
    <xf numFmtId="0" fontId="0" fillId="0" borderId="0" xfId="0" applyFill="1" applyBorder="1" applyAlignment="1">
      <alignment/>
    </xf>
    <xf numFmtId="0" fontId="0" fillId="0" borderId="13" xfId="0" applyFill="1" applyBorder="1" applyAlignment="1">
      <alignment/>
    </xf>
    <xf numFmtId="0" fontId="0" fillId="2" borderId="4" xfId="0" applyFont="1" applyFill="1" applyBorder="1" applyAlignment="1">
      <alignment/>
    </xf>
    <xf numFmtId="0" fontId="0" fillId="0" borderId="12" xfId="0" applyFont="1" applyBorder="1" applyAlignment="1">
      <alignment/>
    </xf>
    <xf numFmtId="0" fontId="0" fillId="0" borderId="6" xfId="0" applyFont="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5" fillId="0" borderId="12" xfId="0" applyFont="1" applyBorder="1" applyAlignment="1">
      <alignment horizontal="center"/>
    </xf>
    <xf numFmtId="0" fontId="0" fillId="0" borderId="12" xfId="0" applyFont="1" applyBorder="1" applyAlignment="1">
      <alignment/>
    </xf>
    <xf numFmtId="2" fontId="0" fillId="2" borderId="11" xfId="0" applyNumberFormat="1" applyFont="1" applyFill="1" applyBorder="1" applyAlignment="1">
      <alignment/>
    </xf>
    <xf numFmtId="0" fontId="5" fillId="0" borderId="6" xfId="0" applyFont="1" applyBorder="1" applyAlignment="1">
      <alignment/>
    </xf>
    <xf numFmtId="0" fontId="5" fillId="0" borderId="5" xfId="0" applyFont="1" applyBorder="1" applyAlignment="1">
      <alignment/>
    </xf>
    <xf numFmtId="0" fontId="5" fillId="0" borderId="14" xfId="0" applyFont="1" applyBorder="1" applyAlignment="1">
      <alignment/>
    </xf>
    <xf numFmtId="0" fontId="0" fillId="0" borderId="12" xfId="0" applyFont="1" applyFill="1" applyBorder="1" applyAlignment="1">
      <alignment horizontal="left"/>
    </xf>
    <xf numFmtId="0" fontId="0" fillId="2" borderId="12" xfId="0" applyFont="1" applyFill="1" applyBorder="1" applyAlignment="1">
      <alignment/>
    </xf>
    <xf numFmtId="0" fontId="2" fillId="0" borderId="4" xfId="0" applyFont="1" applyFill="1" applyBorder="1" applyAlignment="1">
      <alignment/>
    </xf>
    <xf numFmtId="0" fontId="0" fillId="0" borderId="16" xfId="0" applyFill="1" applyBorder="1" applyAlignment="1">
      <alignment/>
    </xf>
    <xf numFmtId="0" fontId="0" fillId="0" borderId="2" xfId="0" applyFill="1" applyBorder="1" applyAlignment="1">
      <alignment/>
    </xf>
    <xf numFmtId="0" fontId="0" fillId="0" borderId="17" xfId="0"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horizontal="center"/>
    </xf>
    <xf numFmtId="0" fontId="0" fillId="0" borderId="13" xfId="0" applyFill="1" applyBorder="1" applyAlignment="1">
      <alignment horizontal="center"/>
    </xf>
    <xf numFmtId="0" fontId="0" fillId="0" borderId="4" xfId="0" applyBorder="1" applyAlignment="1">
      <alignment/>
    </xf>
    <xf numFmtId="0" fontId="0" fillId="0" borderId="7" xfId="0" applyFill="1" applyBorder="1" applyAlignment="1">
      <alignment/>
    </xf>
    <xf numFmtId="2" fontId="0" fillId="2" borderId="18" xfId="0" applyNumberFormat="1" applyFont="1" applyFill="1" applyBorder="1" applyAlignment="1">
      <alignment/>
    </xf>
    <xf numFmtId="2" fontId="0" fillId="2" borderId="19" xfId="0" applyNumberFormat="1" applyFont="1" applyFill="1" applyBorder="1" applyAlignment="1">
      <alignment/>
    </xf>
    <xf numFmtId="2" fontId="0" fillId="0" borderId="19" xfId="0" applyNumberFormat="1" applyFont="1" applyBorder="1" applyAlignment="1">
      <alignment/>
    </xf>
    <xf numFmtId="2" fontId="0" fillId="0" borderId="18" xfId="0" applyNumberFormat="1" applyFont="1" applyBorder="1" applyAlignment="1">
      <alignment/>
    </xf>
    <xf numFmtId="0" fontId="0" fillId="0" borderId="6" xfId="0" applyFont="1" applyFill="1" applyBorder="1" applyAlignment="1">
      <alignment/>
    </xf>
    <xf numFmtId="2" fontId="5" fillId="2" borderId="20" xfId="0" applyNumberFormat="1" applyFont="1" applyFill="1" applyBorder="1" applyAlignment="1">
      <alignment/>
    </xf>
    <xf numFmtId="2" fontId="5" fillId="2" borderId="21" xfId="0" applyNumberFormat="1" applyFont="1" applyFill="1" applyBorder="1" applyAlignment="1">
      <alignment/>
    </xf>
    <xf numFmtId="2" fontId="0" fillId="2" borderId="16" xfId="0" applyNumberFormat="1" applyFont="1" applyFill="1" applyBorder="1" applyAlignment="1">
      <alignment/>
    </xf>
    <xf numFmtId="0" fontId="5" fillId="0" borderId="0" xfId="0" applyFont="1" applyAlignment="1">
      <alignment/>
    </xf>
    <xf numFmtId="0" fontId="0" fillId="0" borderId="0" xfId="0" applyFont="1" applyFill="1" applyBorder="1" applyAlignment="1">
      <alignment/>
    </xf>
    <xf numFmtId="0" fontId="0" fillId="0" borderId="0" xfId="0" applyFill="1" applyBorder="1" applyAlignment="1">
      <alignment horizontal="center"/>
    </xf>
    <xf numFmtId="2" fontId="0" fillId="0" borderId="0" xfId="0" applyNumberFormat="1" applyFont="1" applyBorder="1" applyAlignment="1">
      <alignment/>
    </xf>
    <xf numFmtId="0" fontId="5" fillId="0" borderId="22" xfId="0" applyFont="1" applyBorder="1" applyAlignment="1">
      <alignment/>
    </xf>
    <xf numFmtId="0" fontId="0" fillId="0" borderId="23" xfId="0" applyFont="1" applyBorder="1" applyAlignment="1">
      <alignment/>
    </xf>
    <xf numFmtId="0" fontId="0" fillId="0" borderId="0" xfId="0" applyFill="1" applyBorder="1" applyAlignment="1">
      <alignment horizontal="left"/>
    </xf>
    <xf numFmtId="0" fontId="0" fillId="0" borderId="14" xfId="0" applyBorder="1" applyAlignment="1">
      <alignment/>
    </xf>
    <xf numFmtId="0" fontId="5" fillId="0" borderId="24" xfId="0" applyFont="1" applyBorder="1" applyAlignment="1">
      <alignment horizontal="left"/>
    </xf>
    <xf numFmtId="0" fontId="0" fillId="0" borderId="24" xfId="0" applyFont="1" applyBorder="1" applyAlignment="1">
      <alignment/>
    </xf>
    <xf numFmtId="0" fontId="1" fillId="0" borderId="24" xfId="0" applyFont="1" applyBorder="1" applyAlignment="1">
      <alignment/>
    </xf>
    <xf numFmtId="0" fontId="0" fillId="0" borderId="25" xfId="0" applyFont="1" applyBorder="1" applyAlignment="1">
      <alignment horizontal="center"/>
    </xf>
    <xf numFmtId="0" fontId="0" fillId="3" borderId="19" xfId="0" applyFill="1" applyBorder="1" applyAlignment="1">
      <alignment horizontal="center"/>
    </xf>
    <xf numFmtId="0" fontId="0" fillId="2" borderId="24" xfId="0" applyFill="1" applyBorder="1" applyAlignment="1">
      <alignment/>
    </xf>
    <xf numFmtId="0" fontId="0" fillId="0" borderId="24" xfId="0" applyBorder="1" applyAlignment="1">
      <alignment/>
    </xf>
    <xf numFmtId="0" fontId="0" fillId="3" borderId="24" xfId="0" applyFill="1" applyBorder="1" applyAlignment="1">
      <alignment/>
    </xf>
    <xf numFmtId="179" fontId="0" fillId="2" borderId="24" xfId="0" applyNumberFormat="1" applyFill="1" applyBorder="1" applyAlignment="1">
      <alignment/>
    </xf>
    <xf numFmtId="179" fontId="0" fillId="3" borderId="24" xfId="0" applyNumberFormat="1" applyFill="1" applyBorder="1" applyAlignment="1">
      <alignment/>
    </xf>
    <xf numFmtId="2" fontId="0" fillId="3" borderId="24" xfId="0" applyNumberFormat="1" applyFill="1" applyBorder="1" applyAlignment="1">
      <alignment/>
    </xf>
    <xf numFmtId="2" fontId="0" fillId="2" borderId="24" xfId="0" applyNumberFormat="1" applyFill="1" applyBorder="1" applyAlignment="1">
      <alignment horizontal="right"/>
    </xf>
    <xf numFmtId="0" fontId="0" fillId="3" borderId="24" xfId="0" applyFill="1" applyBorder="1" applyAlignment="1">
      <alignment horizontal="right"/>
    </xf>
    <xf numFmtId="1" fontId="0" fillId="3" borderId="24" xfId="0" applyNumberFormat="1" applyFill="1" applyBorder="1" applyAlignment="1">
      <alignment horizontal="right"/>
    </xf>
    <xf numFmtId="182" fontId="0" fillId="3" borderId="24" xfId="0" applyNumberFormat="1" applyFill="1" applyBorder="1" applyAlignment="1">
      <alignment/>
    </xf>
    <xf numFmtId="178" fontId="1" fillId="3" borderId="24" xfId="0" applyNumberFormat="1" applyFont="1" applyFill="1" applyBorder="1" applyAlignment="1">
      <alignment/>
    </xf>
    <xf numFmtId="2" fontId="5" fillId="2" borderId="26" xfId="0" applyNumberFormat="1" applyFont="1" applyFill="1" applyBorder="1" applyAlignment="1">
      <alignment/>
    </xf>
    <xf numFmtId="0" fontId="1" fillId="0" borderId="24" xfId="0" applyFont="1" applyBorder="1" applyAlignment="1">
      <alignment horizontal="center"/>
    </xf>
    <xf numFmtId="0" fontId="0" fillId="0" borderId="24" xfId="0" applyBorder="1" applyAlignment="1">
      <alignment horizontal="center"/>
    </xf>
    <xf numFmtId="0" fontId="2" fillId="0" borderId="4" xfId="0" applyFont="1"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5" fillId="0" borderId="4"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14"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C10"/>
  <sheetViews>
    <sheetView workbookViewId="0" topLeftCell="A1">
      <selection activeCell="F21" sqref="F21"/>
    </sheetView>
  </sheetViews>
  <sheetFormatPr defaultColWidth="9.140625" defaultRowHeight="12.75"/>
  <cols>
    <col min="2" max="2" width="5.140625" style="0" customWidth="1"/>
  </cols>
  <sheetData>
    <row r="3" ht="12.75">
      <c r="C3" s="57" t="s">
        <v>124</v>
      </c>
    </row>
    <row r="5" spans="2:3" ht="12.75">
      <c r="B5" s="57" t="s">
        <v>127</v>
      </c>
      <c r="C5" t="s">
        <v>135</v>
      </c>
    </row>
    <row r="6" ht="12.75">
      <c r="B6" s="57"/>
    </row>
    <row r="7" spans="2:3" ht="12.75">
      <c r="B7" s="57" t="s">
        <v>128</v>
      </c>
      <c r="C7" t="s">
        <v>125</v>
      </c>
    </row>
    <row r="8" spans="2:3" ht="12.75">
      <c r="B8" s="57"/>
      <c r="C8" t="s">
        <v>126</v>
      </c>
    </row>
    <row r="9" ht="12.75">
      <c r="B9" s="57"/>
    </row>
    <row r="10" ht="12.75">
      <c r="B10" s="5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128"/>
  <sheetViews>
    <sheetView tabSelected="1" workbookViewId="0" topLeftCell="A1">
      <selection activeCell="H5" sqref="H5"/>
    </sheetView>
  </sheetViews>
  <sheetFormatPr defaultColWidth="9.140625" defaultRowHeight="12.75"/>
  <cols>
    <col min="1" max="1" width="2.00390625" style="0" customWidth="1"/>
    <col min="2" max="2" width="11.7109375" style="0" customWidth="1"/>
    <col min="3" max="3" width="24.57421875" style="0" customWidth="1"/>
    <col min="4" max="4" width="13.421875" style="0" customWidth="1"/>
    <col min="5" max="5" width="18.00390625" style="0" customWidth="1"/>
    <col min="6" max="6" width="12.8515625" style="0" customWidth="1"/>
    <col min="7" max="7" width="15.140625" style="0" customWidth="1"/>
    <col min="8" max="8" width="13.140625" style="0" customWidth="1"/>
    <col min="9" max="9" width="12.8515625" style="0" customWidth="1"/>
    <col min="10" max="10" width="18.00390625" style="0" customWidth="1"/>
    <col min="11" max="11" width="14.7109375" style="0" customWidth="1"/>
    <col min="12" max="12" width="11.57421875" style="0" customWidth="1"/>
    <col min="13" max="13" width="19.57421875" style="0" bestFit="1" customWidth="1"/>
    <col min="14" max="14" width="13.8515625" style="0" customWidth="1"/>
    <col min="15" max="15" width="19.00390625" style="0" customWidth="1"/>
    <col min="16" max="16" width="19.7109375" style="0" customWidth="1"/>
    <col min="17" max="17" width="18.57421875" style="0" bestFit="1" customWidth="1"/>
    <col min="18" max="18" width="19.57421875" style="0" bestFit="1" customWidth="1"/>
    <col min="19" max="19" width="19.421875" style="0" bestFit="1" customWidth="1"/>
    <col min="20" max="20" width="18.57421875" style="0" bestFit="1" customWidth="1"/>
    <col min="21" max="21" width="19.57421875" style="0" bestFit="1" customWidth="1"/>
    <col min="22" max="22" width="19.421875" style="0" bestFit="1" customWidth="1"/>
    <col min="23" max="23" width="13.140625" style="0" customWidth="1"/>
  </cols>
  <sheetData>
    <row r="1" spans="2:10" ht="12.75">
      <c r="B1" s="89" t="s">
        <v>144</v>
      </c>
      <c r="C1" s="90"/>
      <c r="D1" s="91"/>
      <c r="E1" s="9"/>
      <c r="F1" s="9"/>
      <c r="G1" s="91"/>
      <c r="H1" s="91"/>
      <c r="I1" s="92" t="s">
        <v>145</v>
      </c>
      <c r="J1" s="93"/>
    </row>
    <row r="2" spans="2:10" ht="12.75">
      <c r="B2" s="94"/>
      <c r="C2" s="95"/>
      <c r="D2" s="95"/>
      <c r="E2" s="95"/>
      <c r="F2" s="15"/>
      <c r="G2" s="95"/>
      <c r="H2" s="95"/>
      <c r="I2" s="15"/>
      <c r="J2" s="96" t="s">
        <v>146</v>
      </c>
    </row>
    <row r="3" spans="2:10" ht="13.5" thickBot="1">
      <c r="B3" s="97"/>
      <c r="C3" s="98"/>
      <c r="D3" s="98"/>
      <c r="E3" s="98"/>
      <c r="F3" s="11"/>
      <c r="G3" s="98"/>
      <c r="H3" s="98"/>
      <c r="I3" s="11"/>
      <c r="J3" s="99" t="s">
        <v>147</v>
      </c>
    </row>
    <row r="4" spans="2:8" ht="12.75">
      <c r="B4" s="88"/>
      <c r="C4" s="88"/>
      <c r="D4" s="88"/>
      <c r="E4" s="88"/>
      <c r="F4" s="88"/>
      <c r="G4" s="88"/>
      <c r="H4" s="88"/>
    </row>
    <row r="5" spans="2:11" ht="13.5" thickBot="1">
      <c r="B5" s="1"/>
      <c r="C5" s="1"/>
      <c r="D5" s="1"/>
      <c r="E5" s="1"/>
      <c r="F5" s="1"/>
      <c r="G5" s="1"/>
      <c r="H5" s="1"/>
      <c r="I5" s="1"/>
      <c r="J5" s="1"/>
      <c r="K5" s="1"/>
    </row>
    <row r="6" spans="2:19" ht="12.75">
      <c r="B6" s="8" t="s">
        <v>4</v>
      </c>
      <c r="C6" s="9"/>
      <c r="D6" s="9"/>
      <c r="E6" s="9"/>
      <c r="F6" s="64"/>
      <c r="G6" s="15"/>
      <c r="H6" s="15"/>
      <c r="I6" s="63"/>
      <c r="J6" s="59"/>
      <c r="K6" s="15"/>
      <c r="L6" s="15"/>
      <c r="M6" s="15"/>
      <c r="N6" s="15"/>
      <c r="O6" s="15"/>
      <c r="P6" s="15"/>
      <c r="Q6" s="15"/>
      <c r="R6" s="63"/>
      <c r="S6" s="59"/>
    </row>
    <row r="7" spans="2:19" ht="13.5" thickBot="1">
      <c r="B7" s="10"/>
      <c r="C7" s="11"/>
      <c r="D7" s="11"/>
      <c r="E7" s="11"/>
      <c r="F7" s="20"/>
      <c r="G7" s="15"/>
      <c r="H7" s="15"/>
      <c r="I7" s="15"/>
      <c r="J7" s="24"/>
      <c r="K7" s="15"/>
      <c r="L7" s="15"/>
      <c r="M7" s="15"/>
      <c r="N7" s="15"/>
      <c r="O7" s="15"/>
      <c r="P7" s="15"/>
      <c r="Q7" s="15"/>
      <c r="R7" s="15"/>
      <c r="S7" s="15"/>
    </row>
    <row r="8" spans="2:6" ht="13.5" thickBot="1">
      <c r="B8" s="31" t="s">
        <v>2</v>
      </c>
      <c r="C8" s="65" t="s">
        <v>1</v>
      </c>
      <c r="D8" s="66"/>
      <c r="E8" s="61" t="s">
        <v>0</v>
      </c>
      <c r="F8" s="62"/>
    </row>
    <row r="9" spans="2:6" ht="13.5" thickBot="1">
      <c r="B9" s="68" t="s">
        <v>143</v>
      </c>
      <c r="C9" s="67" t="s">
        <v>6</v>
      </c>
      <c r="D9" s="67" t="s">
        <v>5</v>
      </c>
      <c r="E9" s="12" t="s">
        <v>6</v>
      </c>
      <c r="F9" s="13" t="s">
        <v>7</v>
      </c>
    </row>
    <row r="10" spans="2:6" ht="15.75">
      <c r="B10" s="32" t="s">
        <v>26</v>
      </c>
      <c r="C10" s="33">
        <f>F40</f>
        <v>0</v>
      </c>
      <c r="D10" s="33">
        <f>G40</f>
        <v>0</v>
      </c>
      <c r="E10" s="50">
        <f>H40</f>
        <v>0</v>
      </c>
      <c r="F10" s="56">
        <f>I40</f>
        <v>0</v>
      </c>
    </row>
    <row r="11" spans="2:6" ht="15.75">
      <c r="B11" s="32" t="s">
        <v>27</v>
      </c>
      <c r="C11" s="33">
        <f>F48</f>
        <v>0</v>
      </c>
      <c r="D11" s="33">
        <f>G48</f>
        <v>0</v>
      </c>
      <c r="E11" s="50">
        <f>H48</f>
        <v>0</v>
      </c>
      <c r="F11" s="56">
        <f>I48</f>
        <v>0</v>
      </c>
    </row>
    <row r="12" spans="2:6" ht="15.75">
      <c r="B12" s="32" t="s">
        <v>28</v>
      </c>
      <c r="C12" s="33">
        <f>F63</f>
        <v>0.6120000000000001</v>
      </c>
      <c r="D12" s="33">
        <f>G63</f>
        <v>0.6120000000000001</v>
      </c>
      <c r="E12" s="50">
        <f>H63</f>
        <v>0.6818062500000001</v>
      </c>
      <c r="F12" s="49">
        <f>I63</f>
        <v>0.43146</v>
      </c>
    </row>
    <row r="13" spans="2:6" ht="15.75">
      <c r="B13" s="32" t="s">
        <v>29</v>
      </c>
      <c r="C13" s="33">
        <f>F68</f>
        <v>0.7282534</v>
      </c>
      <c r="D13" s="33">
        <f>G68</f>
        <v>0.7282534</v>
      </c>
      <c r="E13" s="50">
        <f>H68</f>
        <v>0.47918</v>
      </c>
      <c r="F13" s="49">
        <f>I68</f>
        <v>1.02067</v>
      </c>
    </row>
    <row r="14" spans="2:6" ht="15.75">
      <c r="B14" s="32" t="s">
        <v>30</v>
      </c>
      <c r="C14" s="33">
        <f>F81</f>
        <v>0.5338900599999999</v>
      </c>
      <c r="D14" s="33">
        <f>G81</f>
        <v>0.5338900599999999</v>
      </c>
      <c r="E14" s="50">
        <f>H81</f>
        <v>0.5976390357142857</v>
      </c>
      <c r="F14" s="49">
        <f>I81</f>
        <v>0.8987481249999999</v>
      </c>
    </row>
    <row r="15" spans="2:6" ht="15.75">
      <c r="B15" s="32" t="s">
        <v>31</v>
      </c>
      <c r="C15" s="33">
        <f>F103</f>
        <v>0</v>
      </c>
      <c r="D15" s="33">
        <f>G103</f>
        <v>0</v>
      </c>
      <c r="E15" s="50">
        <f>H103</f>
        <v>0</v>
      </c>
      <c r="F15" s="49">
        <f>I103</f>
        <v>0</v>
      </c>
    </row>
    <row r="16" spans="2:6" ht="15.75">
      <c r="B16" s="32" t="s">
        <v>32</v>
      </c>
      <c r="C16" s="33">
        <f>F106</f>
        <v>0</v>
      </c>
      <c r="D16" s="33">
        <f>G106</f>
        <v>0</v>
      </c>
      <c r="E16" s="50">
        <f>H106</f>
        <v>0</v>
      </c>
      <c r="F16" s="49">
        <f>I106</f>
        <v>0</v>
      </c>
    </row>
    <row r="17" spans="2:6" ht="15.75">
      <c r="B17" s="32" t="s">
        <v>33</v>
      </c>
      <c r="C17" s="33">
        <f>F111</f>
        <v>0</v>
      </c>
      <c r="D17" s="33">
        <f>G111</f>
        <v>0</v>
      </c>
      <c r="E17" s="50">
        <f>H111</f>
        <v>0</v>
      </c>
      <c r="F17" s="49">
        <f>I111</f>
        <v>0.16982999999999998</v>
      </c>
    </row>
    <row r="18" spans="2:6" ht="12.75">
      <c r="B18" s="32"/>
      <c r="C18" s="60"/>
      <c r="D18" s="60"/>
      <c r="E18" s="51"/>
      <c r="F18" s="52"/>
    </row>
    <row r="19" spans="2:6" ht="16.5" thickBot="1">
      <c r="B19" s="34" t="s">
        <v>42</v>
      </c>
      <c r="C19" s="54">
        <f>SUM(C10:C17)</f>
        <v>1.87414346</v>
      </c>
      <c r="D19" s="54">
        <f>SUM(D10:D17)</f>
        <v>1.87414346</v>
      </c>
      <c r="E19" s="55">
        <f>SUM(E10:E17)</f>
        <v>1.758625285714286</v>
      </c>
      <c r="F19" s="81">
        <f>SUM(F10:F17)</f>
        <v>2.520708125</v>
      </c>
    </row>
    <row r="20" spans="2:11" ht="12.75">
      <c r="B20" s="1"/>
      <c r="C20" s="1"/>
      <c r="D20" s="1"/>
      <c r="E20" s="1"/>
      <c r="F20" s="1"/>
      <c r="G20" s="1"/>
      <c r="H20" s="1"/>
      <c r="I20" s="1"/>
      <c r="J20" s="1"/>
      <c r="K20" s="1"/>
    </row>
    <row r="21" spans="2:11" ht="12.75">
      <c r="B21" s="1"/>
      <c r="C21" s="1"/>
      <c r="D21" s="1"/>
      <c r="E21" s="1"/>
      <c r="F21" s="1"/>
      <c r="G21" s="1"/>
      <c r="H21" s="1"/>
      <c r="I21" s="1"/>
      <c r="J21" s="1"/>
      <c r="K21" s="1"/>
    </row>
    <row r="22" spans="2:11" ht="12.75">
      <c r="B22" s="16" t="s">
        <v>3</v>
      </c>
      <c r="C22" s="6"/>
      <c r="D22" s="6"/>
      <c r="E22" s="6"/>
      <c r="F22" s="6"/>
      <c r="G22" s="6"/>
      <c r="H22" s="6"/>
      <c r="I22" s="6"/>
      <c r="J22" s="17"/>
      <c r="K22" s="7"/>
    </row>
    <row r="23" spans="2:11" ht="15.75">
      <c r="B23" s="29" t="s">
        <v>34</v>
      </c>
      <c r="C23" s="4"/>
      <c r="D23" s="4"/>
      <c r="E23" s="4"/>
      <c r="F23" s="4"/>
      <c r="G23" s="4"/>
      <c r="H23" s="2"/>
      <c r="I23" s="2"/>
      <c r="J23" s="2"/>
      <c r="K23" s="3"/>
    </row>
    <row r="24" spans="2:11" ht="15.75">
      <c r="B24" s="29" t="s">
        <v>115</v>
      </c>
      <c r="C24" s="4"/>
      <c r="D24" s="4"/>
      <c r="E24" s="4"/>
      <c r="F24" s="4"/>
      <c r="G24" s="4"/>
      <c r="H24" s="2"/>
      <c r="I24" s="2"/>
      <c r="J24" s="15"/>
      <c r="K24" s="3"/>
    </row>
    <row r="25" spans="2:11" ht="15.75">
      <c r="B25" s="29" t="s">
        <v>35</v>
      </c>
      <c r="C25" s="4"/>
      <c r="D25" s="4"/>
      <c r="E25" s="4"/>
      <c r="F25" s="4"/>
      <c r="G25" s="4"/>
      <c r="H25" s="2"/>
      <c r="I25" s="2"/>
      <c r="J25" s="15"/>
      <c r="K25" s="3"/>
    </row>
    <row r="26" spans="2:11" ht="15.75">
      <c r="B26" s="29" t="s">
        <v>36</v>
      </c>
      <c r="C26" s="4"/>
      <c r="D26" s="4"/>
      <c r="E26" s="4"/>
      <c r="F26" s="4"/>
      <c r="G26" s="4"/>
      <c r="H26" s="2"/>
      <c r="I26" s="2"/>
      <c r="J26" s="15"/>
      <c r="K26" s="3"/>
    </row>
    <row r="27" spans="2:11" ht="15.75">
      <c r="B27" s="29" t="s">
        <v>37</v>
      </c>
      <c r="C27" s="4"/>
      <c r="D27" s="4"/>
      <c r="E27" s="4"/>
      <c r="F27" s="4"/>
      <c r="G27" s="4"/>
      <c r="H27" s="2"/>
      <c r="I27" s="2"/>
      <c r="J27" s="15"/>
      <c r="K27" s="3"/>
    </row>
    <row r="28" spans="2:11" ht="15.75">
      <c r="B28" s="29" t="s">
        <v>38</v>
      </c>
      <c r="C28" s="4"/>
      <c r="D28" s="4"/>
      <c r="E28" s="4"/>
      <c r="F28" s="4"/>
      <c r="G28" s="4"/>
      <c r="H28" s="2"/>
      <c r="I28" s="2"/>
      <c r="J28" s="15"/>
      <c r="K28" s="3"/>
    </row>
    <row r="29" spans="2:11" ht="15.75">
      <c r="B29" s="29" t="s">
        <v>39</v>
      </c>
      <c r="C29" s="4"/>
      <c r="D29" s="4"/>
      <c r="E29" s="4"/>
      <c r="F29" s="4"/>
      <c r="G29" s="4"/>
      <c r="H29" s="2"/>
      <c r="I29" s="2"/>
      <c r="J29" s="15"/>
      <c r="K29" s="3"/>
    </row>
    <row r="30" spans="2:11" ht="15" customHeight="1">
      <c r="B30" s="29" t="s">
        <v>40</v>
      </c>
      <c r="C30" s="4"/>
      <c r="D30" s="4"/>
      <c r="E30" s="4"/>
      <c r="F30" s="4"/>
      <c r="G30" s="4"/>
      <c r="H30" s="2"/>
      <c r="I30" s="2"/>
      <c r="J30" s="15"/>
      <c r="K30" s="3"/>
    </row>
    <row r="31" spans="2:11" ht="15.75">
      <c r="B31" s="30" t="s">
        <v>41</v>
      </c>
      <c r="C31" s="5"/>
      <c r="D31" s="5"/>
      <c r="E31" s="5"/>
      <c r="F31" s="5"/>
      <c r="G31" s="5"/>
      <c r="H31" s="6"/>
      <c r="I31" s="6"/>
      <c r="J31" s="6"/>
      <c r="K31" s="7"/>
    </row>
    <row r="32" spans="2:11" ht="12.75">
      <c r="B32" s="58"/>
      <c r="C32" s="4"/>
      <c r="D32" s="4"/>
      <c r="E32" s="4"/>
      <c r="F32" s="4"/>
      <c r="G32" s="4"/>
      <c r="H32" s="2"/>
      <c r="I32" s="2"/>
      <c r="J32" s="2"/>
      <c r="K32" s="2"/>
    </row>
    <row r="33" spans="2:11" ht="12.75">
      <c r="B33" s="1"/>
      <c r="C33" s="1"/>
      <c r="D33" s="1"/>
      <c r="E33" s="1"/>
      <c r="F33" s="1"/>
      <c r="G33" s="1"/>
      <c r="H33" s="1"/>
      <c r="I33" s="1"/>
      <c r="J33" s="1"/>
      <c r="K33" s="1"/>
    </row>
    <row r="34" ht="13.5" thickBot="1"/>
    <row r="35" spans="2:9" ht="12.75">
      <c r="B35" s="39" t="s">
        <v>12</v>
      </c>
      <c r="C35" s="35" t="s">
        <v>13</v>
      </c>
      <c r="D35" s="35" t="s">
        <v>49</v>
      </c>
      <c r="E35" s="36" t="s">
        <v>14</v>
      </c>
      <c r="F35" s="84" t="s">
        <v>1</v>
      </c>
      <c r="G35" s="85"/>
      <c r="H35" s="84" t="s">
        <v>0</v>
      </c>
      <c r="I35" s="85"/>
    </row>
    <row r="36" spans="2:9" ht="13.5" thickBot="1">
      <c r="B36" s="42" t="s">
        <v>116</v>
      </c>
      <c r="C36" s="41"/>
      <c r="D36" s="69">
        <v>1</v>
      </c>
      <c r="E36" s="40"/>
      <c r="F36" s="86"/>
      <c r="G36" s="87"/>
      <c r="H36" s="86"/>
      <c r="I36" s="87"/>
    </row>
    <row r="37" spans="2:9" ht="13.5" thickBot="1">
      <c r="B37" s="37"/>
      <c r="C37" s="43"/>
      <c r="D37" s="44"/>
      <c r="E37" s="45"/>
      <c r="F37" s="67" t="s">
        <v>6</v>
      </c>
      <c r="G37" s="67" t="s">
        <v>5</v>
      </c>
      <c r="H37" s="67" t="s">
        <v>6</v>
      </c>
      <c r="I37" s="67" t="s">
        <v>7</v>
      </c>
    </row>
    <row r="38" spans="2:9" ht="13.5" thickBot="1">
      <c r="B38" s="37"/>
      <c r="C38" s="43"/>
      <c r="D38" s="44"/>
      <c r="E38" s="45"/>
      <c r="F38" s="82" t="s">
        <v>8</v>
      </c>
      <c r="G38" s="83"/>
      <c r="H38" s="82" t="s">
        <v>8</v>
      </c>
      <c r="I38" s="83"/>
    </row>
    <row r="39" spans="2:9" ht="13.5" thickBot="1">
      <c r="B39" s="37"/>
      <c r="C39" s="43"/>
      <c r="D39" s="44"/>
      <c r="E39" s="46"/>
      <c r="F39" s="80">
        <f>19.1*27/30</f>
        <v>17.19</v>
      </c>
      <c r="G39" s="80">
        <f>19.1*27/30</f>
        <v>17.19</v>
      </c>
      <c r="H39" s="80">
        <v>5</v>
      </c>
      <c r="I39" s="80">
        <v>4.436</v>
      </c>
    </row>
    <row r="40" spans="1:9" ht="16.5" thickBot="1">
      <c r="A40" s="47"/>
      <c r="B40" s="26" t="s">
        <v>26</v>
      </c>
      <c r="C40" s="21"/>
      <c r="D40" s="21"/>
      <c r="E40" s="22" t="s">
        <v>110</v>
      </c>
      <c r="F40" s="70">
        <f>F41*F42*F43*(F44*F82+F45*F46)</f>
        <v>0</v>
      </c>
      <c r="G40" s="70">
        <f>G41*G42*G43*(G44*G82+G45*G46)</f>
        <v>0</v>
      </c>
      <c r="H40" s="70">
        <f>H41*H42*H43*(H44*H82+H45*H46)</f>
        <v>0</v>
      </c>
      <c r="I40" s="70">
        <f>I41*I42*I43*(I44*I82+I45*I46)</f>
        <v>0</v>
      </c>
    </row>
    <row r="41" spans="1:9" ht="16.5" thickBot="1">
      <c r="A41" s="18"/>
      <c r="B41" s="27"/>
      <c r="C41" s="15" t="s">
        <v>103</v>
      </c>
      <c r="D41" s="15"/>
      <c r="E41" s="19" t="s">
        <v>76</v>
      </c>
      <c r="F41" s="71">
        <f>F47*D36</f>
        <v>1</v>
      </c>
      <c r="G41" s="71">
        <f>G47*D36</f>
        <v>1</v>
      </c>
      <c r="H41" s="71">
        <f>H47*D36</f>
        <v>1</v>
      </c>
      <c r="I41" s="71">
        <f>I47*D36</f>
        <v>1</v>
      </c>
    </row>
    <row r="42" spans="1:9" ht="16.5" thickBot="1">
      <c r="A42" s="18"/>
      <c r="B42" s="27"/>
      <c r="C42" s="24" t="s">
        <v>104</v>
      </c>
      <c r="D42" s="15"/>
      <c r="E42" s="19" t="s">
        <v>111</v>
      </c>
      <c r="F42" s="72">
        <v>136</v>
      </c>
      <c r="G42" s="72">
        <v>136</v>
      </c>
      <c r="H42" s="72">
        <v>5</v>
      </c>
      <c r="I42" s="72">
        <v>5</v>
      </c>
    </row>
    <row r="43" spans="1:9" ht="16.5" thickBot="1">
      <c r="A43" s="18"/>
      <c r="B43" s="27"/>
      <c r="C43" s="24" t="s">
        <v>105</v>
      </c>
      <c r="D43" s="15"/>
      <c r="E43" s="19"/>
      <c r="F43" s="72">
        <v>0</v>
      </c>
      <c r="G43" s="72">
        <v>0</v>
      </c>
      <c r="H43" s="72">
        <v>0</v>
      </c>
      <c r="I43" s="72">
        <v>0</v>
      </c>
    </row>
    <row r="44" spans="1:9" ht="16.5" thickBot="1">
      <c r="A44" s="18"/>
      <c r="B44" s="27"/>
      <c r="C44" s="24" t="s">
        <v>106</v>
      </c>
      <c r="D44" s="15"/>
      <c r="E44" s="19" t="s">
        <v>114</v>
      </c>
      <c r="F44" s="72">
        <v>6E-05</v>
      </c>
      <c r="G44" s="72">
        <v>6E-05</v>
      </c>
      <c r="H44" s="72">
        <v>6E-05</v>
      </c>
      <c r="I44" s="72">
        <v>6E-05</v>
      </c>
    </row>
    <row r="45" spans="1:9" ht="16.5" thickBot="1">
      <c r="A45" s="18"/>
      <c r="B45" s="27"/>
      <c r="C45" s="24" t="s">
        <v>107</v>
      </c>
      <c r="D45" s="15"/>
      <c r="E45" s="19" t="s">
        <v>113</v>
      </c>
      <c r="F45" s="72">
        <v>0.0061</v>
      </c>
      <c r="G45" s="72">
        <v>0.0061</v>
      </c>
      <c r="H45" s="72">
        <v>0.0061</v>
      </c>
      <c r="I45" s="72">
        <v>0.0061</v>
      </c>
    </row>
    <row r="46" spans="1:9" ht="16.5" thickBot="1">
      <c r="A46" s="18"/>
      <c r="B46" s="27"/>
      <c r="C46" s="24" t="s">
        <v>108</v>
      </c>
      <c r="D46" s="15"/>
      <c r="E46" s="19" t="s">
        <v>112</v>
      </c>
      <c r="F46" s="72">
        <v>21</v>
      </c>
      <c r="G46" s="72">
        <v>21</v>
      </c>
      <c r="H46" s="72">
        <v>21</v>
      </c>
      <c r="I46" s="72">
        <v>21</v>
      </c>
    </row>
    <row r="47" spans="1:9" ht="16.5" thickBot="1">
      <c r="A47" s="18"/>
      <c r="B47" s="28"/>
      <c r="C47" s="48" t="s">
        <v>109</v>
      </c>
      <c r="D47" s="11"/>
      <c r="E47" s="20" t="s">
        <v>92</v>
      </c>
      <c r="F47" s="71">
        <v>1</v>
      </c>
      <c r="G47" s="71">
        <v>1</v>
      </c>
      <c r="H47" s="71">
        <v>1</v>
      </c>
      <c r="I47" s="71">
        <v>1</v>
      </c>
    </row>
    <row r="48" spans="1:9" ht="16.5" thickBot="1">
      <c r="A48" s="18"/>
      <c r="B48" s="21" t="s">
        <v>27</v>
      </c>
      <c r="C48" s="21"/>
      <c r="D48" s="21"/>
      <c r="E48" s="22" t="s">
        <v>121</v>
      </c>
      <c r="F48" s="73">
        <f>IF(F49+F61&gt;0,F49+F61,0)</f>
        <v>0</v>
      </c>
      <c r="G48" s="73">
        <f>IF(G49+G61&gt;0,G49+G61,0)</f>
        <v>0</v>
      </c>
      <c r="H48" s="73">
        <f>IF(H49+H61&gt;0,H49+H61,0)</f>
        <v>0</v>
      </c>
      <c r="I48" s="73">
        <f>IF(I49+I61&gt;0,I49+I61,0)</f>
        <v>0</v>
      </c>
    </row>
    <row r="49" spans="1:9" ht="16.5" thickBot="1">
      <c r="A49" s="18"/>
      <c r="B49" s="27"/>
      <c r="C49" s="15" t="s">
        <v>84</v>
      </c>
      <c r="D49" s="15"/>
      <c r="E49" s="19" t="s">
        <v>102</v>
      </c>
      <c r="F49" s="74">
        <f>((F50-F55)/F60)*F59*44/12</f>
        <v>-2.9791666666666665</v>
      </c>
      <c r="G49" s="74">
        <f>((G50-G55)/G60)*G59*44/12</f>
        <v>-2.016666666666667</v>
      </c>
      <c r="H49" s="74">
        <f>((H50-H55)/H60)*H59*44/12</f>
        <v>-1.451999999999999</v>
      </c>
      <c r="I49" s="74">
        <f>((I50-I55)/I60)*I59*44/12</f>
        <v>-0.8360000000000004</v>
      </c>
    </row>
    <row r="50" spans="1:9" ht="16.5" thickBot="1">
      <c r="A50" s="18"/>
      <c r="B50" s="27"/>
      <c r="C50" s="15"/>
      <c r="D50" s="15" t="s">
        <v>86</v>
      </c>
      <c r="E50" s="19" t="s">
        <v>90</v>
      </c>
      <c r="F50" s="72">
        <f>F51*F52*F53*F54</f>
        <v>63.05</v>
      </c>
      <c r="G50" s="72">
        <f>G51*G52*G53*G54</f>
        <v>42.68</v>
      </c>
      <c r="H50" s="72">
        <f>H51*H52*H53*H54</f>
        <v>42.68</v>
      </c>
      <c r="I50" s="72">
        <f>I51*I52*I53*I54</f>
        <v>36.86</v>
      </c>
    </row>
    <row r="51" spans="1:9" ht="16.5" thickBot="1">
      <c r="A51" s="18"/>
      <c r="B51" s="27"/>
      <c r="C51" s="15"/>
      <c r="D51" s="15" t="s">
        <v>95</v>
      </c>
      <c r="E51" s="19" t="s">
        <v>90</v>
      </c>
      <c r="F51" s="72">
        <v>65</v>
      </c>
      <c r="G51" s="72">
        <v>44</v>
      </c>
      <c r="H51" s="72">
        <v>44</v>
      </c>
      <c r="I51" s="72">
        <v>38</v>
      </c>
    </row>
    <row r="52" spans="1:9" ht="16.5" thickBot="1">
      <c r="A52" s="18"/>
      <c r="B52" s="27"/>
      <c r="C52" s="15"/>
      <c r="D52" s="15" t="s">
        <v>96</v>
      </c>
      <c r="E52" s="19"/>
      <c r="F52" s="72">
        <v>1</v>
      </c>
      <c r="G52" s="72">
        <v>1</v>
      </c>
      <c r="H52" s="72">
        <v>1</v>
      </c>
      <c r="I52" s="72">
        <v>1</v>
      </c>
    </row>
    <row r="53" spans="1:9" ht="16.5" thickBot="1">
      <c r="A53" s="18"/>
      <c r="B53" s="27"/>
      <c r="C53" s="15"/>
      <c r="D53" s="15" t="s">
        <v>97</v>
      </c>
      <c r="E53" s="19"/>
      <c r="F53" s="72">
        <v>0.97</v>
      </c>
      <c r="G53" s="72">
        <v>0.97</v>
      </c>
      <c r="H53" s="72">
        <v>0.97</v>
      </c>
      <c r="I53" s="72">
        <v>0.97</v>
      </c>
    </row>
    <row r="54" spans="1:9" ht="16.5" thickBot="1">
      <c r="A54" s="18"/>
      <c r="B54" s="27"/>
      <c r="C54" s="15"/>
      <c r="D54" s="15" t="s">
        <v>98</v>
      </c>
      <c r="E54" s="19"/>
      <c r="F54" s="72">
        <v>1</v>
      </c>
      <c r="G54" s="72">
        <v>1</v>
      </c>
      <c r="H54" s="72">
        <v>1</v>
      </c>
      <c r="I54" s="72">
        <v>1</v>
      </c>
    </row>
    <row r="55" spans="1:9" ht="16.5" thickBot="1">
      <c r="A55" s="10"/>
      <c r="B55" s="27"/>
      <c r="C55" s="15"/>
      <c r="D55" s="15" t="s">
        <v>87</v>
      </c>
      <c r="E55" s="19" t="s">
        <v>90</v>
      </c>
      <c r="F55" s="72">
        <f>F51*F56*F57*F58</f>
        <v>79.3</v>
      </c>
      <c r="G55" s="72">
        <f>G51*G56*G57*G58</f>
        <v>53.68</v>
      </c>
      <c r="H55" s="72">
        <f>H51*H56*H57*H58</f>
        <v>50.599999999999994</v>
      </c>
      <c r="I55" s="72">
        <f>I51*I56*I57*I58</f>
        <v>41.42</v>
      </c>
    </row>
    <row r="56" spans="2:9" ht="16.5" thickBot="1">
      <c r="B56" s="27"/>
      <c r="C56" s="15"/>
      <c r="D56" s="15" t="s">
        <v>99</v>
      </c>
      <c r="E56" s="19"/>
      <c r="F56" s="72">
        <v>1</v>
      </c>
      <c r="G56" s="72">
        <v>1</v>
      </c>
      <c r="H56" s="72">
        <v>1</v>
      </c>
      <c r="I56" s="72">
        <v>1</v>
      </c>
    </row>
    <row r="57" spans="2:9" ht="16.5" thickBot="1">
      <c r="B57" s="27"/>
      <c r="C57" s="15"/>
      <c r="D57" s="15" t="s">
        <v>100</v>
      </c>
      <c r="E57" s="19"/>
      <c r="F57" s="72">
        <v>1.22</v>
      </c>
      <c r="G57" s="72">
        <v>1.22</v>
      </c>
      <c r="H57" s="72">
        <v>1.15</v>
      </c>
      <c r="I57" s="72">
        <v>1.09</v>
      </c>
    </row>
    <row r="58" spans="2:9" ht="16.5" thickBot="1">
      <c r="B58" s="27"/>
      <c r="C58" s="15"/>
      <c r="D58" s="15" t="s">
        <v>101</v>
      </c>
      <c r="E58" s="19"/>
      <c r="F58" s="72">
        <v>1</v>
      </c>
      <c r="G58" s="72">
        <v>1</v>
      </c>
      <c r="H58" s="72">
        <v>1</v>
      </c>
      <c r="I58" s="72">
        <v>1</v>
      </c>
    </row>
    <row r="59" spans="2:9" ht="16.5" thickBot="1">
      <c r="B59" s="27"/>
      <c r="C59" s="15"/>
      <c r="D59" s="15" t="s">
        <v>88</v>
      </c>
      <c r="E59" s="19" t="s">
        <v>76</v>
      </c>
      <c r="F59" s="72">
        <f>F91*D36</f>
        <v>1</v>
      </c>
      <c r="G59" s="72">
        <f>G91*D36</f>
        <v>1</v>
      </c>
      <c r="H59" s="72">
        <f>H91*D36</f>
        <v>1</v>
      </c>
      <c r="I59" s="72">
        <f>I91*D36</f>
        <v>1</v>
      </c>
    </row>
    <row r="60" spans="2:9" ht="13.5" thickBot="1">
      <c r="B60" s="27"/>
      <c r="C60" s="15"/>
      <c r="D60" s="24" t="s">
        <v>83</v>
      </c>
      <c r="E60" s="25" t="s">
        <v>91</v>
      </c>
      <c r="F60" s="72">
        <v>20</v>
      </c>
      <c r="G60" s="72">
        <v>20</v>
      </c>
      <c r="H60" s="72">
        <v>20</v>
      </c>
      <c r="I60" s="72">
        <v>20</v>
      </c>
    </row>
    <row r="61" spans="2:9" ht="16.5" thickBot="1">
      <c r="B61" s="27"/>
      <c r="C61" s="15" t="s">
        <v>85</v>
      </c>
      <c r="D61" s="15"/>
      <c r="E61" s="19" t="s">
        <v>89</v>
      </c>
      <c r="F61" s="72">
        <f>F88*F62*44/12</f>
        <v>0</v>
      </c>
      <c r="G61" s="72">
        <f>G88*G62*44/12</f>
        <v>0</v>
      </c>
      <c r="H61" s="72">
        <f>H88*H62*44/12</f>
        <v>0</v>
      </c>
      <c r="I61" s="72">
        <f>I88*I62*44/12</f>
        <v>0</v>
      </c>
    </row>
    <row r="62" spans="2:9" ht="16.5" thickBot="1">
      <c r="B62" s="28"/>
      <c r="C62" s="11"/>
      <c r="D62" s="48" t="s">
        <v>94</v>
      </c>
      <c r="E62" s="14" t="s">
        <v>93</v>
      </c>
      <c r="F62" s="72">
        <v>20</v>
      </c>
      <c r="G62" s="72">
        <v>20</v>
      </c>
      <c r="H62" s="72">
        <v>20</v>
      </c>
      <c r="I62" s="72">
        <v>20</v>
      </c>
    </row>
    <row r="63" spans="2:9" ht="16.5" thickBot="1">
      <c r="B63" s="38" t="s">
        <v>28</v>
      </c>
      <c r="C63" s="23"/>
      <c r="D63" s="23"/>
      <c r="E63" s="23" t="s">
        <v>138</v>
      </c>
      <c r="F63" s="76">
        <f>(F64*F65*F66)*D36</f>
        <v>0.6120000000000001</v>
      </c>
      <c r="G63" s="76">
        <f>(G64*G65*G66)*D36</f>
        <v>0.6120000000000001</v>
      </c>
      <c r="H63" s="76">
        <f>(H64*H65*H66)*D36</f>
        <v>0.6818062500000001</v>
      </c>
      <c r="I63" s="76">
        <f>(I64*I65*I66)*D36</f>
        <v>0.43146</v>
      </c>
    </row>
    <row r="64" spans="2:9" ht="16.5" thickBot="1">
      <c r="B64" s="27"/>
      <c r="C64" s="15" t="s">
        <v>122</v>
      </c>
      <c r="D64" s="15"/>
      <c r="E64" s="15" t="s">
        <v>141</v>
      </c>
      <c r="F64" s="77">
        <f>7.2/0.036</f>
        <v>200.00000000000003</v>
      </c>
      <c r="G64" s="77">
        <f>7.2/0.036</f>
        <v>200.00000000000003</v>
      </c>
      <c r="H64" s="78">
        <f>35.65*10000/1600</f>
        <v>222.8125</v>
      </c>
      <c r="I64" s="78">
        <v>141</v>
      </c>
    </row>
    <row r="65" spans="2:9" ht="16.5" thickBot="1">
      <c r="B65" s="27"/>
      <c r="C65" s="15" t="s">
        <v>9</v>
      </c>
      <c r="D65" s="15"/>
      <c r="E65" s="15" t="s">
        <v>142</v>
      </c>
      <c r="F65" s="77">
        <v>0.036</v>
      </c>
      <c r="G65" s="77">
        <v>0.036</v>
      </c>
      <c r="H65" s="77">
        <v>0.036</v>
      </c>
      <c r="I65" s="77">
        <v>0.036</v>
      </c>
    </row>
    <row r="66" spans="2:9" ht="16.5" thickBot="1">
      <c r="B66" s="27"/>
      <c r="C66" s="24" t="s">
        <v>136</v>
      </c>
      <c r="D66" s="15"/>
      <c r="E66" s="15" t="s">
        <v>137</v>
      </c>
      <c r="F66" s="77">
        <v>0.085</v>
      </c>
      <c r="G66" s="77">
        <v>0.085</v>
      </c>
      <c r="H66" s="77">
        <v>0.085</v>
      </c>
      <c r="I66" s="77">
        <v>0.085</v>
      </c>
    </row>
    <row r="67" spans="2:9" ht="13.5" thickBot="1">
      <c r="B67" s="28"/>
      <c r="C67" s="11" t="s">
        <v>10</v>
      </c>
      <c r="D67" s="11"/>
      <c r="E67" s="11"/>
      <c r="F67" s="77" t="s">
        <v>11</v>
      </c>
      <c r="G67" s="77" t="s">
        <v>11</v>
      </c>
      <c r="H67" s="77" t="s">
        <v>11</v>
      </c>
      <c r="I67" s="77" t="s">
        <v>11</v>
      </c>
    </row>
    <row r="68" spans="2:9" ht="16.5" thickBot="1">
      <c r="B68" s="26" t="s">
        <v>29</v>
      </c>
      <c r="C68" s="21"/>
      <c r="D68" s="21"/>
      <c r="E68" s="22" t="s">
        <v>110</v>
      </c>
      <c r="F68" s="73">
        <f>(F69*F75+F71*F77+F72*F78+F70*F76+F74*F80+F79*F73)*D36</f>
        <v>0.7282534</v>
      </c>
      <c r="G68" s="73">
        <f>(G69*G75+G71*G77+G72*G78+G70*G76+G74*G80+G79*G73)*D36</f>
        <v>0.7282534</v>
      </c>
      <c r="H68" s="73">
        <f>(H69*H75+H71*H77+H72*H78+H70*H76+H74*H80+H79*H73)*D36</f>
        <v>0.47918</v>
      </c>
      <c r="I68" s="73">
        <f>(I69*I75+I71*I77+I72*I78+I70*I76+I74*I80+I79*I73)*D36</f>
        <v>1.02067</v>
      </c>
    </row>
    <row r="69" spans="2:9" ht="16.5" thickBot="1">
      <c r="B69" s="27"/>
      <c r="C69" s="24" t="s">
        <v>69</v>
      </c>
      <c r="D69" s="24"/>
      <c r="E69" s="19" t="s">
        <v>19</v>
      </c>
      <c r="F69" s="72">
        <f>0.35*7</f>
        <v>2.4499999999999997</v>
      </c>
      <c r="G69" s="72">
        <f>0.35*7</f>
        <v>2.4499999999999997</v>
      </c>
      <c r="H69" s="72">
        <f>0.35*7</f>
        <v>2.4499999999999997</v>
      </c>
      <c r="I69" s="72">
        <f>0.35*7</f>
        <v>2.4499999999999997</v>
      </c>
    </row>
    <row r="70" spans="2:9" ht="16.5" thickBot="1">
      <c r="B70" s="27"/>
      <c r="C70" s="24" t="s">
        <v>118</v>
      </c>
      <c r="D70" s="24"/>
      <c r="E70" s="19" t="s">
        <v>19</v>
      </c>
      <c r="F70" s="72">
        <v>1.52</v>
      </c>
      <c r="G70" s="72">
        <v>1.52</v>
      </c>
      <c r="H70" s="72">
        <v>1.52</v>
      </c>
      <c r="I70" s="72">
        <v>1.52</v>
      </c>
    </row>
    <row r="71" spans="2:9" ht="16.5" thickBot="1">
      <c r="B71" s="27"/>
      <c r="C71" s="24" t="s">
        <v>15</v>
      </c>
      <c r="D71" s="24"/>
      <c r="E71" s="19" t="s">
        <v>19</v>
      </c>
      <c r="F71" s="72">
        <v>0.7</v>
      </c>
      <c r="G71" s="72">
        <v>0.7</v>
      </c>
      <c r="H71" s="72">
        <v>0.7</v>
      </c>
      <c r="I71" s="72">
        <v>0.7</v>
      </c>
    </row>
    <row r="72" spans="2:9" ht="16.5" thickBot="1">
      <c r="B72" s="27"/>
      <c r="C72" s="24" t="s">
        <v>18</v>
      </c>
      <c r="D72" s="24"/>
      <c r="E72" s="19" t="s">
        <v>19</v>
      </c>
      <c r="F72" s="75">
        <v>0.98</v>
      </c>
      <c r="G72" s="75">
        <v>0.98</v>
      </c>
      <c r="H72" s="75">
        <v>0.98</v>
      </c>
      <c r="I72" s="75">
        <v>0.98</v>
      </c>
    </row>
    <row r="73" spans="2:9" ht="16.5" thickBot="1">
      <c r="B73" s="27"/>
      <c r="C73" s="24" t="s">
        <v>140</v>
      </c>
      <c r="D73" s="24"/>
      <c r="E73" s="19" t="s">
        <v>19</v>
      </c>
      <c r="F73" s="75"/>
      <c r="G73" s="75"/>
      <c r="H73" s="75"/>
      <c r="I73" s="75"/>
    </row>
    <row r="74" spans="2:9" ht="16.5" thickBot="1">
      <c r="B74" s="27"/>
      <c r="C74" s="24" t="s">
        <v>119</v>
      </c>
      <c r="D74" s="24"/>
      <c r="E74" s="19" t="s">
        <v>19</v>
      </c>
      <c r="F74" s="72">
        <v>0.97</v>
      </c>
      <c r="G74" s="72">
        <v>0.97</v>
      </c>
      <c r="H74" s="72">
        <v>0.97</v>
      </c>
      <c r="I74" s="72">
        <v>0.97</v>
      </c>
    </row>
    <row r="75" spans="2:9" ht="16.5" thickBot="1">
      <c r="B75" s="27"/>
      <c r="C75" s="24" t="s">
        <v>20</v>
      </c>
      <c r="D75" s="24"/>
      <c r="E75" s="19" t="s">
        <v>129</v>
      </c>
      <c r="F75" s="72">
        <f>200/1000</f>
        <v>0.2</v>
      </c>
      <c r="G75" s="72">
        <f>200/1000</f>
        <v>0.2</v>
      </c>
      <c r="H75" s="75">
        <v>0</v>
      </c>
      <c r="I75" s="72">
        <f>345/1000</f>
        <v>0.345</v>
      </c>
    </row>
    <row r="76" spans="2:9" ht="16.5" thickBot="1">
      <c r="B76" s="27"/>
      <c r="C76" s="24" t="s">
        <v>117</v>
      </c>
      <c r="D76" s="24"/>
      <c r="E76" s="19" t="s">
        <v>129</v>
      </c>
      <c r="F76" s="72">
        <v>0</v>
      </c>
      <c r="G76" s="72">
        <v>0</v>
      </c>
      <c r="H76" s="75">
        <v>0</v>
      </c>
      <c r="I76" s="75">
        <v>0</v>
      </c>
    </row>
    <row r="77" spans="2:9" ht="16.5" thickBot="1">
      <c r="B77" s="27"/>
      <c r="C77" s="24" t="s">
        <v>16</v>
      </c>
      <c r="D77" s="24"/>
      <c r="E77" s="19" t="s">
        <v>129</v>
      </c>
      <c r="F77" s="72">
        <f>3*F39/1000</f>
        <v>0.051570000000000005</v>
      </c>
      <c r="G77" s="72">
        <f>3*G39/1000</f>
        <v>0.051570000000000005</v>
      </c>
      <c r="H77" s="72">
        <v>0</v>
      </c>
      <c r="I77" s="72">
        <f>56/1000</f>
        <v>0.056</v>
      </c>
    </row>
    <row r="78" spans="2:9" ht="16.5" thickBot="1">
      <c r="B78" s="27"/>
      <c r="C78" s="24" t="s">
        <v>17</v>
      </c>
      <c r="D78" s="24"/>
      <c r="E78" s="19" t="s">
        <v>129</v>
      </c>
      <c r="F78" s="72">
        <f>12*F39/1000</f>
        <v>0.20628000000000002</v>
      </c>
      <c r="G78" s="72">
        <f>12*G39/1000</f>
        <v>0.20628000000000002</v>
      </c>
      <c r="H78" s="72">
        <v>0</v>
      </c>
      <c r="I78" s="72">
        <f>139/1000</f>
        <v>0.139</v>
      </c>
    </row>
    <row r="79" spans="2:9" ht="16.5" thickBot="1">
      <c r="B79" s="27"/>
      <c r="C79" s="24" t="s">
        <v>139</v>
      </c>
      <c r="D79" s="24"/>
      <c r="E79" s="19" t="s">
        <v>129</v>
      </c>
      <c r="F79" s="72">
        <f>2*F39/1000</f>
        <v>0.03438</v>
      </c>
      <c r="G79" s="72">
        <f>2*G39/1000</f>
        <v>0.03438</v>
      </c>
      <c r="H79" s="72">
        <v>0</v>
      </c>
      <c r="I79" s="72">
        <v>0</v>
      </c>
    </row>
    <row r="80" spans="2:9" ht="16.5" thickBot="1">
      <c r="B80" s="53"/>
      <c r="C80" s="48" t="s">
        <v>120</v>
      </c>
      <c r="D80" s="48"/>
      <c r="E80" s="19" t="s">
        <v>129</v>
      </c>
      <c r="F80" s="72">
        <v>0</v>
      </c>
      <c r="G80" s="72">
        <v>0</v>
      </c>
      <c r="H80" s="72">
        <v>0.494</v>
      </c>
      <c r="I80" s="72">
        <v>0</v>
      </c>
    </row>
    <row r="81" spans="2:9" ht="16.5" thickBot="1">
      <c r="B81" s="26" t="s">
        <v>30</v>
      </c>
      <c r="C81" s="21"/>
      <c r="D81" s="21"/>
      <c r="E81" s="22" t="s">
        <v>110</v>
      </c>
      <c r="F81" s="73">
        <f>F82*44/28*(F83+F93)</f>
        <v>0.5338900599999999</v>
      </c>
      <c r="G81" s="73">
        <f>G82*44/28*(G83+G93)</f>
        <v>0.5338900599999999</v>
      </c>
      <c r="H81" s="73">
        <f>H82*44/28*(H83+H93)</f>
        <v>0.5976390357142857</v>
      </c>
      <c r="I81" s="73">
        <f>I82*44/28*(I83+I93)</f>
        <v>0.8987481249999999</v>
      </c>
    </row>
    <row r="82" spans="2:9" ht="16.5" thickBot="1">
      <c r="B82" s="27"/>
      <c r="C82" s="24" t="s">
        <v>46</v>
      </c>
      <c r="D82" s="15"/>
      <c r="E82" s="19" t="s">
        <v>47</v>
      </c>
      <c r="F82" s="72">
        <v>310</v>
      </c>
      <c r="G82" s="72">
        <v>310</v>
      </c>
      <c r="H82" s="72">
        <v>310</v>
      </c>
      <c r="I82" s="72">
        <v>310</v>
      </c>
    </row>
    <row r="83" spans="2:9" ht="16.5" thickBot="1">
      <c r="B83" s="27"/>
      <c r="C83" s="24" t="s">
        <v>55</v>
      </c>
      <c r="D83" s="15"/>
      <c r="E83" s="19" t="s">
        <v>52</v>
      </c>
      <c r="F83" s="74">
        <f>(F84+F85+F87*F90)*F86*D36+(F99*F86*D36)+(F88*F89)</f>
        <v>0.0008375199999999999</v>
      </c>
      <c r="G83" s="74">
        <f>(G84+G85+G87*G90)*G86*D36+(G99*G86*D36)+(G88*G89)</f>
        <v>0.0008375199999999999</v>
      </c>
      <c r="H83" s="74">
        <f>(H84+H85+H87*H90)*H86*D36+(H99*H86*D36)+(H88*H89)</f>
        <v>0.0009410000000000001</v>
      </c>
      <c r="I83" s="74">
        <f>(I84+I85+I87*I90)*I86*$D$36+(I99*I86*$D$36)+(I88*I89)</f>
        <v>0.0014075</v>
      </c>
    </row>
    <row r="84" spans="2:9" ht="16.5" thickBot="1">
      <c r="B84" s="27"/>
      <c r="C84" s="24"/>
      <c r="D84" s="15" t="s">
        <v>51</v>
      </c>
      <c r="E84" s="19" t="s">
        <v>130</v>
      </c>
      <c r="F84" s="72">
        <v>0</v>
      </c>
      <c r="G84" s="72">
        <v>0</v>
      </c>
      <c r="H84" s="72">
        <v>0</v>
      </c>
      <c r="I84" s="72">
        <v>0</v>
      </c>
    </row>
    <row r="85" spans="2:9" ht="16.5" thickBot="1">
      <c r="B85" s="27"/>
      <c r="C85" s="24"/>
      <c r="D85" s="15" t="s">
        <v>50</v>
      </c>
      <c r="E85" s="19" t="s">
        <v>130</v>
      </c>
      <c r="F85" s="74">
        <f>F75*0.35+F104*28/60+F80*0.15</f>
        <v>0.06999999999999999</v>
      </c>
      <c r="G85" s="74">
        <f>G75*0.35+G104*28/60+G80*0.15</f>
        <v>0.06999999999999999</v>
      </c>
      <c r="H85" s="74">
        <f>H75*0.35+H104*28/60+H80*0.15</f>
        <v>0.0741</v>
      </c>
      <c r="I85" s="74">
        <f>I75*0.35+I104*28/60+I80*0.15</f>
        <v>0.12074999999999998</v>
      </c>
    </row>
    <row r="86" spans="2:9" ht="16.5" thickBot="1">
      <c r="B86" s="27"/>
      <c r="C86" s="24"/>
      <c r="D86" s="15" t="s">
        <v>53</v>
      </c>
      <c r="E86" s="19" t="s">
        <v>54</v>
      </c>
      <c r="F86" s="74">
        <f>0.01</f>
        <v>0.01</v>
      </c>
      <c r="G86" s="74">
        <f>0.01</f>
        <v>0.01</v>
      </c>
      <c r="H86" s="74">
        <f>0.01</f>
        <v>0.01</v>
      </c>
      <c r="I86" s="74">
        <f>0.01</f>
        <v>0.01</v>
      </c>
    </row>
    <row r="87" spans="2:9" ht="16.5" thickBot="1">
      <c r="B87" s="27"/>
      <c r="C87" s="24"/>
      <c r="D87" s="24" t="s">
        <v>64</v>
      </c>
      <c r="E87" s="19" t="s">
        <v>130</v>
      </c>
      <c r="F87" s="74">
        <f>(0.1*F39)*0.008</f>
        <v>0.013752000000000002</v>
      </c>
      <c r="G87" s="74">
        <f>(0.1*G39)*0.008</f>
        <v>0.013752000000000002</v>
      </c>
      <c r="H87" s="74">
        <v>0.02</v>
      </c>
      <c r="I87" s="74">
        <v>0.02</v>
      </c>
    </row>
    <row r="88" spans="2:9" ht="16.5" thickBot="1">
      <c r="B88" s="27"/>
      <c r="C88" s="24"/>
      <c r="D88" s="24" t="s">
        <v>71</v>
      </c>
      <c r="E88" s="19" t="s">
        <v>76</v>
      </c>
      <c r="F88" s="72">
        <f>F92*D36</f>
        <v>0</v>
      </c>
      <c r="G88" s="72">
        <f>G92*D36</f>
        <v>0</v>
      </c>
      <c r="H88" s="72">
        <f>H92*D36</f>
        <v>0</v>
      </c>
      <c r="I88" s="72">
        <f>I92*D36</f>
        <v>0</v>
      </c>
    </row>
    <row r="89" spans="2:9" ht="16.5" thickBot="1">
      <c r="B89" s="27"/>
      <c r="C89" s="24"/>
      <c r="D89" s="24" t="s">
        <v>72</v>
      </c>
      <c r="E89" s="19" t="s">
        <v>77</v>
      </c>
      <c r="F89" s="72">
        <v>16</v>
      </c>
      <c r="G89" s="72">
        <v>16</v>
      </c>
      <c r="H89" s="72">
        <v>16</v>
      </c>
      <c r="I89" s="72">
        <v>16</v>
      </c>
    </row>
    <row r="90" spans="2:9" ht="16.5" thickBot="1">
      <c r="B90" s="27"/>
      <c r="C90" s="24"/>
      <c r="D90" s="24" t="s">
        <v>73</v>
      </c>
      <c r="E90" s="19" t="s">
        <v>92</v>
      </c>
      <c r="F90" s="72">
        <f>D36/D36</f>
        <v>1</v>
      </c>
      <c r="G90" s="72">
        <f>D36/D36</f>
        <v>1</v>
      </c>
      <c r="H90" s="72">
        <f>D36/D36</f>
        <v>1</v>
      </c>
      <c r="I90" s="72">
        <f>$D$36/$D$36</f>
        <v>1</v>
      </c>
    </row>
    <row r="91" spans="2:9" ht="16.5" thickBot="1">
      <c r="B91" s="27"/>
      <c r="C91" s="24"/>
      <c r="D91" s="24" t="s">
        <v>74</v>
      </c>
      <c r="E91" s="19" t="s">
        <v>92</v>
      </c>
      <c r="F91" s="72">
        <f>D36/D36</f>
        <v>1</v>
      </c>
      <c r="G91" s="72">
        <f>D36/D36</f>
        <v>1</v>
      </c>
      <c r="H91" s="72">
        <f>$D$36/$D$36</f>
        <v>1</v>
      </c>
      <c r="I91" s="72">
        <f>$D$36/$D$36</f>
        <v>1</v>
      </c>
    </row>
    <row r="92" spans="2:9" ht="16.5" thickBot="1">
      <c r="B92" s="27"/>
      <c r="C92" s="24"/>
      <c r="D92" s="24" t="s">
        <v>75</v>
      </c>
      <c r="E92" s="19" t="s">
        <v>92</v>
      </c>
      <c r="F92" s="72">
        <v>0</v>
      </c>
      <c r="G92" s="72">
        <v>0</v>
      </c>
      <c r="H92" s="72">
        <v>0</v>
      </c>
      <c r="I92" s="72">
        <v>0</v>
      </c>
    </row>
    <row r="93" spans="2:9" ht="16.5" thickBot="1">
      <c r="B93" s="27"/>
      <c r="C93" s="24" t="s">
        <v>56</v>
      </c>
      <c r="D93" s="15"/>
      <c r="E93" s="19" t="s">
        <v>48</v>
      </c>
      <c r="F93" s="79">
        <f>F94+F95</f>
        <v>0.000258442</v>
      </c>
      <c r="G93" s="79">
        <f>G94+G95</f>
        <v>0.000258442</v>
      </c>
      <c r="H93" s="79">
        <f>H94+H95</f>
        <v>0.00028582499999999997</v>
      </c>
      <c r="I93" s="79">
        <f>I94+I95</f>
        <v>0.0004374374999999999</v>
      </c>
    </row>
    <row r="94" spans="2:9" ht="16.5" thickBot="1">
      <c r="B94" s="27"/>
      <c r="C94" s="24"/>
      <c r="D94" s="15" t="s">
        <v>57</v>
      </c>
      <c r="E94" s="19" t="s">
        <v>48</v>
      </c>
      <c r="F94" s="74">
        <f>(F85*F96+F84*F97)*F98*D36</f>
        <v>7E-05</v>
      </c>
      <c r="G94" s="79">
        <f>(G85*G96+G84*G97)*G98*D36</f>
        <v>7E-05</v>
      </c>
      <c r="H94" s="74">
        <f>(H85*H96+H84*H97)*H98*D36</f>
        <v>7.41E-05</v>
      </c>
      <c r="I94" s="74">
        <f>(I85*I96+I84*I97)*I98*D36</f>
        <v>0.00012075</v>
      </c>
    </row>
    <row r="95" spans="2:9" ht="16.5" thickBot="1">
      <c r="B95" s="27"/>
      <c r="C95" s="24"/>
      <c r="D95" s="15" t="s">
        <v>58</v>
      </c>
      <c r="E95" s="19" t="s">
        <v>48</v>
      </c>
      <c r="F95" s="74">
        <f>((F85+F84+F87+F99)*F101*F102)*D36</f>
        <v>0.00018844199999999998</v>
      </c>
      <c r="G95" s="79">
        <f>((G85+G84+G87+G99)*G101*G102)*D36</f>
        <v>0.00018844199999999998</v>
      </c>
      <c r="H95" s="74">
        <f>((H85+H84+H87+H99)*H101*H102)*D36</f>
        <v>0.00021172499999999998</v>
      </c>
      <c r="I95" s="74">
        <f>((I85+I84+I87+I99)*I101*I102)*D36</f>
        <v>0.0003166874999999999</v>
      </c>
    </row>
    <row r="96" spans="2:9" ht="16.5" thickBot="1">
      <c r="B96" s="27"/>
      <c r="C96" s="24"/>
      <c r="D96" s="24" t="s">
        <v>59</v>
      </c>
      <c r="E96" s="19" t="s">
        <v>62</v>
      </c>
      <c r="F96" s="72">
        <f>0.1</f>
        <v>0.1</v>
      </c>
      <c r="G96" s="72">
        <f>0.1</f>
        <v>0.1</v>
      </c>
      <c r="H96" s="72">
        <f>0.1</f>
        <v>0.1</v>
      </c>
      <c r="I96" s="72">
        <f>0.1</f>
        <v>0.1</v>
      </c>
    </row>
    <row r="97" spans="2:9" ht="16.5" thickBot="1">
      <c r="B97" s="27"/>
      <c r="C97" s="24"/>
      <c r="D97" s="24" t="s">
        <v>60</v>
      </c>
      <c r="E97" s="19" t="s">
        <v>62</v>
      </c>
      <c r="F97" s="72">
        <f>0.2</f>
        <v>0.2</v>
      </c>
      <c r="G97" s="72">
        <f>0.2</f>
        <v>0.2</v>
      </c>
      <c r="H97" s="72">
        <f>0.2</f>
        <v>0.2</v>
      </c>
      <c r="I97" s="72">
        <f>0.2</f>
        <v>0.2</v>
      </c>
    </row>
    <row r="98" spans="2:9" ht="16.5" thickBot="1">
      <c r="B98" s="27"/>
      <c r="C98" s="24"/>
      <c r="D98" s="24" t="s">
        <v>61</v>
      </c>
      <c r="E98" s="19" t="s">
        <v>63</v>
      </c>
      <c r="F98" s="72">
        <f>0.01</f>
        <v>0.01</v>
      </c>
      <c r="G98" s="72">
        <f>0.01</f>
        <v>0.01</v>
      </c>
      <c r="H98" s="72">
        <f>0.01</f>
        <v>0.01</v>
      </c>
      <c r="I98" s="72">
        <f>0.01</f>
        <v>0.01</v>
      </c>
    </row>
    <row r="99" spans="2:9" ht="16.5" thickBot="1">
      <c r="B99" s="27"/>
      <c r="C99" s="24"/>
      <c r="D99" s="24" t="s">
        <v>65</v>
      </c>
      <c r="E99" s="19" t="s">
        <v>130</v>
      </c>
      <c r="F99" s="72">
        <f>IF(((F50-F51)/F60*(1/F100)*F91)&lt;0,0,((F50-F51)/F60*(1/F100)*F91))</f>
        <v>0</v>
      </c>
      <c r="G99" s="72">
        <f>IF(((G50-G51)/G60*(1/G100)*G91)&lt;0,0,((G50-G51)/G60*(1/G100)*G91))</f>
        <v>0</v>
      </c>
      <c r="H99" s="72">
        <f>IF(((H50-H51)/H60*(1/H100)*H91)&lt;0,0,((H50-H51)/H60*(1/H100)*H91))</f>
        <v>0</v>
      </c>
      <c r="I99" s="72">
        <f>IF(((I50-I51)/I60*(1/I100)*I91)&lt;0,0,((I50-I51)/I60*(1/I100)*I91))</f>
        <v>0</v>
      </c>
    </row>
    <row r="100" spans="2:9" ht="13.5" thickBot="1">
      <c r="B100" s="27"/>
      <c r="C100" s="24"/>
      <c r="D100" s="24" t="s">
        <v>123</v>
      </c>
      <c r="E100" s="19"/>
      <c r="F100" s="72">
        <v>15</v>
      </c>
      <c r="G100" s="72">
        <v>15</v>
      </c>
      <c r="H100" s="72">
        <v>15</v>
      </c>
      <c r="I100" s="72">
        <v>15</v>
      </c>
    </row>
    <row r="101" spans="2:9" ht="16.5" thickBot="1">
      <c r="B101" s="27"/>
      <c r="C101" s="24"/>
      <c r="D101" s="24" t="s">
        <v>66</v>
      </c>
      <c r="E101" s="19" t="s">
        <v>68</v>
      </c>
      <c r="F101" s="72">
        <v>0.3</v>
      </c>
      <c r="G101" s="72">
        <v>0.3</v>
      </c>
      <c r="H101" s="72">
        <v>0.3</v>
      </c>
      <c r="I101" s="72">
        <v>0.3</v>
      </c>
    </row>
    <row r="102" spans="2:9" ht="16.5" thickBot="1">
      <c r="B102" s="28"/>
      <c r="C102" s="48"/>
      <c r="D102" s="48" t="s">
        <v>67</v>
      </c>
      <c r="E102" s="20" t="s">
        <v>54</v>
      </c>
      <c r="F102" s="72">
        <v>0.0075</v>
      </c>
      <c r="G102" s="72">
        <v>0.0075</v>
      </c>
      <c r="H102" s="72">
        <v>0.0075</v>
      </c>
      <c r="I102" s="72">
        <v>0.0075</v>
      </c>
    </row>
    <row r="103" spans="2:9" ht="16.5" thickBot="1">
      <c r="B103" s="26" t="s">
        <v>31</v>
      </c>
      <c r="C103" s="21"/>
      <c r="D103" s="21"/>
      <c r="E103" s="21" t="s">
        <v>121</v>
      </c>
      <c r="F103" s="70">
        <f>(F104*F105)*D36</f>
        <v>0</v>
      </c>
      <c r="G103" s="70">
        <f>(G104*G105)*D36</f>
        <v>0</v>
      </c>
      <c r="H103" s="70">
        <f>(H104*H105)*D36</f>
        <v>0</v>
      </c>
      <c r="I103" s="70">
        <f>(I104*I105)*D36</f>
        <v>0</v>
      </c>
    </row>
    <row r="104" spans="2:9" ht="16.5" thickBot="1">
      <c r="B104" s="27"/>
      <c r="C104" s="15" t="s">
        <v>43</v>
      </c>
      <c r="D104" s="15"/>
      <c r="E104" s="15" t="s">
        <v>131</v>
      </c>
      <c r="F104" s="75">
        <f>F76</f>
        <v>0</v>
      </c>
      <c r="G104" s="75">
        <f>G76</f>
        <v>0</v>
      </c>
      <c r="H104" s="75">
        <f>H76</f>
        <v>0</v>
      </c>
      <c r="I104" s="75">
        <f>I76</f>
        <v>0</v>
      </c>
    </row>
    <row r="105" spans="2:9" ht="16.5" thickBot="1">
      <c r="B105" s="28"/>
      <c r="C105" s="11" t="s">
        <v>44</v>
      </c>
      <c r="D105" s="11"/>
      <c r="E105" s="11" t="s">
        <v>45</v>
      </c>
      <c r="F105" s="75">
        <v>0.2</v>
      </c>
      <c r="G105" s="75">
        <v>0.2</v>
      </c>
      <c r="H105" s="75">
        <v>0.2</v>
      </c>
      <c r="I105" s="75">
        <v>0.2</v>
      </c>
    </row>
    <row r="106" spans="2:9" ht="16.5" thickBot="1">
      <c r="B106" s="26" t="s">
        <v>32</v>
      </c>
      <c r="C106" s="21"/>
      <c r="D106" s="21"/>
      <c r="E106" s="21" t="s">
        <v>121</v>
      </c>
      <c r="F106" s="70">
        <f>(F107*F109+F108*F110)*44/12*D36</f>
        <v>0</v>
      </c>
      <c r="G106" s="70">
        <f>(G107*G109+G108*G110)*44/12*D36</f>
        <v>0</v>
      </c>
      <c r="H106" s="70">
        <f>(H107*H109+H108*H110)*44/12*D36</f>
        <v>0</v>
      </c>
      <c r="I106" s="70">
        <f>(I107*I109+I108*I110)*44/12*D36</f>
        <v>0</v>
      </c>
    </row>
    <row r="107" spans="2:9" ht="16.5" thickBot="1">
      <c r="B107" s="27"/>
      <c r="C107" s="15" t="s">
        <v>21</v>
      </c>
      <c r="D107" s="15"/>
      <c r="E107" s="15" t="s">
        <v>132</v>
      </c>
      <c r="F107" s="72">
        <v>0</v>
      </c>
      <c r="G107" s="72">
        <v>0</v>
      </c>
      <c r="H107" s="72">
        <v>0</v>
      </c>
      <c r="I107" s="72">
        <v>0</v>
      </c>
    </row>
    <row r="108" spans="2:9" ht="16.5" thickBot="1">
      <c r="B108" s="27"/>
      <c r="C108" s="15" t="s">
        <v>22</v>
      </c>
      <c r="D108" s="15"/>
      <c r="E108" s="15" t="s">
        <v>133</v>
      </c>
      <c r="F108" s="72">
        <v>0</v>
      </c>
      <c r="G108" s="72">
        <v>0</v>
      </c>
      <c r="H108" s="72">
        <v>0</v>
      </c>
      <c r="I108" s="72">
        <v>0</v>
      </c>
    </row>
    <row r="109" spans="2:9" ht="16.5" thickBot="1">
      <c r="B109" s="27"/>
      <c r="C109" s="15" t="s">
        <v>70</v>
      </c>
      <c r="D109" s="15"/>
      <c r="E109" s="15" t="s">
        <v>24</v>
      </c>
      <c r="F109" s="72">
        <v>0.12</v>
      </c>
      <c r="G109" s="72">
        <v>0.12</v>
      </c>
      <c r="H109" s="72">
        <v>0.12</v>
      </c>
      <c r="I109" s="72">
        <v>0.12</v>
      </c>
    </row>
    <row r="110" spans="2:9" ht="16.5" thickBot="1">
      <c r="B110" s="28"/>
      <c r="C110" s="11" t="s">
        <v>23</v>
      </c>
      <c r="D110" s="11"/>
      <c r="E110" s="11" t="s">
        <v>25</v>
      </c>
      <c r="F110" s="72">
        <v>0.13</v>
      </c>
      <c r="G110" s="72">
        <v>0.13</v>
      </c>
      <c r="H110" s="72">
        <v>0.13</v>
      </c>
      <c r="I110" s="72">
        <v>0.13</v>
      </c>
    </row>
    <row r="111" spans="2:9" ht="16.5" thickBot="1">
      <c r="B111" s="38" t="s">
        <v>33</v>
      </c>
      <c r="C111" s="23"/>
      <c r="D111" s="23"/>
      <c r="E111" s="23" t="s">
        <v>110</v>
      </c>
      <c r="F111" s="70">
        <f>((F112*F113)+(F114*F115*F116))*D36</f>
        <v>0</v>
      </c>
      <c r="G111" s="70">
        <f>((G112*G113)+(G114*G115*G116))*D36</f>
        <v>0</v>
      </c>
      <c r="H111" s="70">
        <f>((H112*H113)+(H114*H115*H116))*D36</f>
        <v>0</v>
      </c>
      <c r="I111" s="70">
        <f>((I112*I113)+(I114*I115*I116))*D36</f>
        <v>0.16982999999999998</v>
      </c>
    </row>
    <row r="112" spans="2:9" ht="16.5" thickBot="1">
      <c r="B112" s="18"/>
      <c r="C112" s="24" t="s">
        <v>78</v>
      </c>
      <c r="D112" s="15"/>
      <c r="E112" s="15" t="s">
        <v>134</v>
      </c>
      <c r="F112" s="72">
        <v>0</v>
      </c>
      <c r="G112" s="72">
        <v>0</v>
      </c>
      <c r="H112" s="72">
        <v>0</v>
      </c>
      <c r="I112" s="72">
        <v>0</v>
      </c>
    </row>
    <row r="113" spans="2:9" ht="16.5" thickBot="1">
      <c r="B113" s="18"/>
      <c r="C113" s="24" t="s">
        <v>79</v>
      </c>
      <c r="D113" s="15"/>
      <c r="E113" s="15" t="s">
        <v>82</v>
      </c>
      <c r="F113" s="72">
        <v>1.3</v>
      </c>
      <c r="G113" s="72">
        <v>1.3</v>
      </c>
      <c r="H113" s="72">
        <v>1.3</v>
      </c>
      <c r="I113" s="72">
        <v>1.3</v>
      </c>
    </row>
    <row r="114" spans="2:9" ht="16.5" thickBot="1">
      <c r="B114" s="18"/>
      <c r="C114" s="24" t="s">
        <v>80</v>
      </c>
      <c r="D114" s="15"/>
      <c r="E114" s="15" t="s">
        <v>141</v>
      </c>
      <c r="F114" s="72">
        <v>0</v>
      </c>
      <c r="G114" s="72">
        <v>0</v>
      </c>
      <c r="H114" s="72">
        <v>0</v>
      </c>
      <c r="I114" s="75">
        <f>333000/7500*1.25</f>
        <v>55.5</v>
      </c>
    </row>
    <row r="115" spans="2:9" ht="16.5" thickBot="1">
      <c r="B115" s="18"/>
      <c r="C115" s="24" t="s">
        <v>9</v>
      </c>
      <c r="D115" s="15"/>
      <c r="E115" s="15" t="s">
        <v>142</v>
      </c>
      <c r="F115" s="72"/>
      <c r="G115" s="72"/>
      <c r="H115" s="72">
        <v>1</v>
      </c>
      <c r="I115" s="77">
        <v>0.036</v>
      </c>
    </row>
    <row r="116" spans="2:9" ht="16.5" thickBot="1">
      <c r="B116" s="27"/>
      <c r="C116" s="24" t="s">
        <v>136</v>
      </c>
      <c r="D116" s="15"/>
      <c r="E116" s="15" t="s">
        <v>137</v>
      </c>
      <c r="F116" s="77">
        <v>0.085</v>
      </c>
      <c r="G116" s="77">
        <v>0.085</v>
      </c>
      <c r="H116" s="77">
        <v>0.085</v>
      </c>
      <c r="I116" s="77">
        <v>0.085</v>
      </c>
    </row>
    <row r="117" spans="2:9" ht="13.5" thickBot="1">
      <c r="B117" s="10"/>
      <c r="C117" s="11" t="s">
        <v>10</v>
      </c>
      <c r="D117" s="11"/>
      <c r="E117" s="11" t="s">
        <v>81</v>
      </c>
      <c r="F117" s="77" t="s">
        <v>11</v>
      </c>
      <c r="G117" s="77" t="s">
        <v>11</v>
      </c>
      <c r="H117" s="77" t="s">
        <v>11</v>
      </c>
      <c r="I117" s="77" t="s">
        <v>11</v>
      </c>
    </row>
    <row r="120" spans="2:8" ht="12.75">
      <c r="B120" s="57"/>
      <c r="G120" s="57"/>
      <c r="H120" s="57"/>
    </row>
    <row r="128" spans="18:20" ht="12.75">
      <c r="R128" s="57"/>
      <c r="S128" s="57"/>
      <c r="T128" s="57"/>
    </row>
  </sheetData>
  <mergeCells count="6">
    <mergeCell ref="B1:C1"/>
    <mergeCell ref="I1:J1"/>
    <mergeCell ref="F38:G38"/>
    <mergeCell ref="H38:I38"/>
    <mergeCell ref="F35:G36"/>
    <mergeCell ref="H35:I36"/>
  </mergeCells>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dc:creator>
  <cp:keywords/>
  <dc:description/>
  <cp:lastModifiedBy>Emma Scott-Boon</cp:lastModifiedBy>
  <cp:lastPrinted>2009-09-23T07:39:17Z</cp:lastPrinted>
  <dcterms:created xsi:type="dcterms:W3CDTF">2008-01-09T09:40:55Z</dcterms:created>
  <dcterms:modified xsi:type="dcterms:W3CDTF">2009-09-23T09:59:09Z</dcterms:modified>
  <cp:category/>
  <cp:version/>
  <cp:contentType/>
  <cp:contentStatus/>
</cp:coreProperties>
</file>